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_OE1450_IR_Rating\INVESTOR RELATIONS\IR Website\Deckungsstock Reporting\2018-12\xlsx\"/>
    </mc:Choice>
  </mc:AlternateContent>
  <xr:revisionPtr revIDLastSave="0" documentId="8_{B6C1752A-901F-4B62-A203-84A772DF76EE}" xr6:coauthVersionLast="31" xr6:coauthVersionMax="31" xr10:uidLastSave="{00000000-0000-0000-0000-000000000000}"/>
  <bookViews>
    <workbookView xWindow="900" yWindow="465" windowWidth="14430" windowHeight="4950" xr2:uid="{00000000-000D-0000-FFFF-FFFF00000000}"/>
  </bookViews>
  <sheets>
    <sheet name="Overview" sheetId="1" r:id="rId1"/>
    <sheet name="Primärdeckung" sheetId="2" r:id="rId2"/>
    <sheet name="Ersatzdeckung" sheetId="3" r:id="rId3"/>
    <sheet name="Glossar" sheetId="4" r:id="rId4"/>
  </sheets>
  <definedNames>
    <definedName name="ANTEIL_ASSETS_ENDFAELLIG">Overview!$D$25</definedName>
    <definedName name="ANTEIL_ASSETS_EZB_FAEHIG">Overview!$D$11</definedName>
    <definedName name="ANTEIL_ASSETS_FESTZINS">Overview!$D$28</definedName>
    <definedName name="ANTEIL_ASSETS_FREMDWAEHRUNG">Overview!$D$26</definedName>
    <definedName name="ANTEIL_ASSETS_IN_VERZUG">Overview!$D$22</definedName>
    <definedName name="ANTEIL_ASSETS_TOP10">Overview!$D$23</definedName>
    <definedName name="ANTEIL_EMISSION_FREMDWAEHRUNG">Overview!$D$27</definedName>
    <definedName name="ANTEIL_GARANTEN_TOP10">Overview!$D$24</definedName>
    <definedName name="ANZAHL_ASSETS">Overview!$D$17</definedName>
    <definedName name="ANZAHL_EMISSIONEN">Overview!$D$31</definedName>
    <definedName name="ANZAHL_GARANTEN">Overview!$D$19</definedName>
    <definedName name="ANZAHL_SCHULDNER">Overview!$D$18</definedName>
    <definedName name="BARWERTIGE_UEBERDECKUNG">Overview!$D$30</definedName>
    <definedName name="CRD_OGAW_KONFORM">Overview!$D$10</definedName>
    <definedName name="Deckungswerte_gesamt_ab_12_Monate">Primärdeckung!$C$119</definedName>
    <definedName name="Deckungswerte_Gesamt_bis_12_Monate">Primärdeckung!$C$118</definedName>
    <definedName name="DERIVATDATEN">Primärdeckung!$D$20</definedName>
    <definedName name="_xlnm.Print_Area" localSheetId="0">Overview!$A$1:$E$32</definedName>
    <definedName name="_xlnm.Print_Area" localSheetId="1">Primärdeckung!$A$31:$D$69</definedName>
    <definedName name="Emissionen_ab_12_Monate">Primärdeckung!$G$119</definedName>
    <definedName name="Emissionen_bis_12_Monate">Primärdeckung!$G$118</definedName>
    <definedName name="EMISSIONEN_CHF">Primärdeckung!$H$24</definedName>
    <definedName name="EMISSIONEN_EUR">Primärdeckung!$H$23</definedName>
    <definedName name="EMISSIONEN_JPY">Primärdeckung!$H$26</definedName>
    <definedName name="EMISSIONEN_SONSTIGE">Primärdeckung!$H$27</definedName>
    <definedName name="EMISSIONEN_USD">Primärdeckung!$H$25</definedName>
    <definedName name="EMISSIONEN_YEN">Primärdeckung!$H$26</definedName>
    <definedName name="EMISSIONEN_ZINSBINDUNG">Primärdeckung!$H$144</definedName>
    <definedName name="EMITTENT_NAME">Overview!$C$1</definedName>
    <definedName name="ErsatzdeckungNachWaehrung">Ersatzdeckung!$C$18</definedName>
    <definedName name="Ersatzdeckungueber_geld">Ersatzdeckung!$D$5</definedName>
    <definedName name="GESAMTBETRAG_DECKUNG">Overview!$D$13</definedName>
    <definedName name="GESAMTBETRAG_EMISSIONEN">Overview!$D$12</definedName>
    <definedName name="GROESSENDISTRIBUTION_BELOW_300000">Primärdeckung!$C$7</definedName>
    <definedName name="GROESSENDISTRIBUTION_BETWEEN_300000_5000000">Primärdeckung!$C$10</definedName>
    <definedName name="PRIMAERDECKUNG_CHF">Primärdeckung!$D$24</definedName>
    <definedName name="PRIMAERDECKUNG_EUR">Primärdeckung!$D$23</definedName>
    <definedName name="PRIMAERDECKUNG_SONSTIGE">Primärdeckung!$D$27</definedName>
    <definedName name="PRIMAERDECKUNG_USD">Primärdeckung!$D$25</definedName>
    <definedName name="PRIMAERDECKUNG_YEN">Primärdeckung!$D$26</definedName>
    <definedName name="PRIMAERDECKUNG_ZINSBINDUNG">Primärdeckung!$D$144</definedName>
    <definedName name="RATING_EMISSION_FITCH">Overview!$D$16</definedName>
    <definedName name="RATING_EMISSION_MOODYS">Overview!$C$16</definedName>
    <definedName name="RATING_EMISSION_SUP">Overview!$E$16</definedName>
    <definedName name="RATING_EMITTENT_FITCH">Overview!$D$15</definedName>
    <definedName name="RATING_EMITTENT_MOODYS">Overview!$C$15</definedName>
    <definedName name="RATING_EMITTENT_SUP">Overview!$E$15</definedName>
    <definedName name="REG_VERTEILUNG_AT">Primärdeckung!$C$74</definedName>
    <definedName name="REG_VERTEILUNG_AT_REP_AT">Primärdeckung!$C$73</definedName>
    <definedName name="REG_VERTEILUNG_CH">Ersatzdeckung!$C$60</definedName>
    <definedName name="REG_VERTEILUNG_EU">Ersatzdeckung!$C$27</definedName>
    <definedName name="REG_VERTEILUNG_EWR">Ersatzdeckung!$C$56</definedName>
    <definedName name="REG_VERTEILUNG_GESAMT_CH">Primärdeckung!$C$68</definedName>
    <definedName name="REG_VERTEILUNG_GESAMT_EU">Primärdeckung!$C$35</definedName>
    <definedName name="REG_VERTEILUNG_GESAMT_EWR">Primärdeckung!$C$64</definedName>
    <definedName name="REG_VERTEILUNG_GESAMT_SONST">Primärdeckung!$C$67</definedName>
    <definedName name="REG_VERTEILUNG_SONST">Ersatzdeckung!$C$59</definedName>
    <definedName name="REPORT_STICHTAG">Overview!$D$2</definedName>
    <definedName name="SEASONING_DURCHSCHN_JAHRE">Primärdeckung!$G$99</definedName>
    <definedName name="SEASONING_KONSOLIDIERT">Primärdeckung!$C$102</definedName>
    <definedName name="VERTEILUNG_TYP_SCHULDNER_BL">Primärdeckung!$F$89</definedName>
    <definedName name="VERTEILUNG_TYP_SCHULDNER_GEM">Primärdeckung!$F$90</definedName>
    <definedName name="VERTEILUNG_TYP_SCHULDNER_HBL">Primärdeckung!$F$92</definedName>
    <definedName name="VERTEILUNG_TYP_SCHULDNER_HGEM">Primärdeckung!$F$93</definedName>
    <definedName name="VERTEILUNG_TYP_SCHULDNER_HSTAAT">Primärdeckung!$F$91</definedName>
    <definedName name="VERTEILUNG_TYP_SCHULDNER_SONSTIGE">Primärdeckung!$F$94</definedName>
    <definedName name="VERTEILUNG_TYP_SCHULDNER_STAAT">Primärdeckung!$F$88</definedName>
    <definedName name="WAL_GESAMT_AKTIV_TILGUNG">Primärdeckung!$H$112</definedName>
    <definedName name="WAL_GESAMT_AKTIV_VERTRAGLICH">Primärdeckung!$H$113</definedName>
    <definedName name="WAL_GESAMT_PASSIV">Primärdeckung!$H$114</definedName>
    <definedName name="Wertpapier_anlagevermoegen">Ersatzdeckung!$D$6</definedName>
    <definedName name="Wertpapier_Nationalbank">Ersatzdeckung!$D$7</definedName>
    <definedName name="WERTPAPIERENACHVOL">Ersatzdeckung!$C$12</definedName>
  </definedNames>
  <calcPr calcId="179017"/>
</workbook>
</file>

<file path=xl/calcChain.xml><?xml version="1.0" encoding="utf-8"?>
<calcChain xmlns="http://schemas.openxmlformats.org/spreadsheetml/2006/main">
  <c r="D29" i="1" l="1"/>
  <c r="D21" i="1" l="1"/>
  <c r="D20" i="1"/>
  <c r="D32" i="1"/>
  <c r="D19" i="2"/>
  <c r="H148" i="2"/>
  <c r="D148" i="2"/>
  <c r="C55" i="3"/>
  <c r="C26" i="3"/>
  <c r="C61" i="3" s="1"/>
  <c r="C23" i="3"/>
  <c r="D22" i="3" s="1"/>
  <c r="D15" i="3"/>
  <c r="C15" i="3"/>
  <c r="D8" i="3"/>
  <c r="G123" i="2"/>
  <c r="H122" i="2" s="1"/>
  <c r="C123" i="2"/>
  <c r="D121" i="2" s="1"/>
  <c r="C107" i="2"/>
  <c r="D102" i="2" s="1"/>
  <c r="F95" i="2"/>
  <c r="G91" i="2" s="1"/>
  <c r="C83" i="2"/>
  <c r="F78" i="2" s="1"/>
  <c r="C63" i="2"/>
  <c r="C34" i="2"/>
  <c r="C69" i="2" s="1"/>
  <c r="H28" i="2"/>
  <c r="D28" i="2"/>
  <c r="D9" i="2"/>
  <c r="D6" i="2"/>
  <c r="C9" i="2"/>
  <c r="C14" i="2" s="1"/>
  <c r="C6" i="2"/>
  <c r="D39" i="3" l="1"/>
  <c r="D47" i="3"/>
  <c r="D27" i="3"/>
  <c r="D31" i="3"/>
  <c r="D32" i="3"/>
  <c r="D59" i="3"/>
  <c r="D40" i="3"/>
  <c r="D38" i="3"/>
  <c r="D49" i="3"/>
  <c r="D46" i="3"/>
  <c r="D45" i="3"/>
  <c r="D56" i="3"/>
  <c r="D51" i="3"/>
  <c r="D36" i="3"/>
  <c r="D28" i="3"/>
  <c r="D50" i="3"/>
  <c r="D37" i="3"/>
  <c r="D35" i="3"/>
  <c r="D18" i="3"/>
  <c r="D21" i="3"/>
  <c r="D20" i="3"/>
  <c r="D19" i="3"/>
  <c r="D9" i="3"/>
  <c r="H119" i="2"/>
  <c r="H118" i="2"/>
  <c r="H121" i="2"/>
  <c r="H120" i="2"/>
  <c r="D120" i="2"/>
  <c r="D118" i="2"/>
  <c r="D119" i="2"/>
  <c r="G93" i="2"/>
  <c r="G88" i="2"/>
  <c r="G92" i="2"/>
  <c r="G90" i="2"/>
  <c r="G89" i="2"/>
  <c r="G94" i="2"/>
  <c r="F81" i="2"/>
  <c r="F77" i="2"/>
  <c r="F80" i="2"/>
  <c r="F76" i="2"/>
  <c r="F82" i="2"/>
  <c r="F75" i="2"/>
  <c r="F79" i="2"/>
  <c r="D14" i="2"/>
  <c r="G77" i="2"/>
  <c r="D66" i="2"/>
  <c r="D57" i="2"/>
  <c r="D43" i="2"/>
  <c r="D38" i="2"/>
  <c r="D47" i="2"/>
  <c r="D42" i="2"/>
  <c r="D60" i="2"/>
  <c r="G78" i="2"/>
  <c r="D59" i="2"/>
  <c r="D65" i="2"/>
  <c r="D49" i="2"/>
  <c r="D41" i="2"/>
  <c r="D56" i="2"/>
  <c r="D45" i="2"/>
  <c r="D62" i="2"/>
  <c r="G82" i="2"/>
  <c r="D50" i="2"/>
  <c r="D44" i="2"/>
  <c r="D54" i="2"/>
  <c r="D48" i="2"/>
  <c r="D36" i="2"/>
  <c r="G76" i="2"/>
  <c r="D55" i="2"/>
  <c r="D58" i="2"/>
  <c r="D51" i="2"/>
  <c r="G80" i="2"/>
  <c r="D61" i="2"/>
  <c r="D67" i="2"/>
  <c r="D37" i="2"/>
  <c r="G75" i="2"/>
  <c r="D46" i="2"/>
  <c r="G79" i="2"/>
  <c r="D53" i="2"/>
  <c r="G81" i="2"/>
  <c r="D68" i="2"/>
  <c r="D40" i="2"/>
  <c r="D64" i="2"/>
  <c r="D52" i="2"/>
  <c r="D39" i="2"/>
  <c r="G74" i="2"/>
  <c r="D35" i="2"/>
  <c r="G73" i="2"/>
  <c r="D42" i="3"/>
  <c r="D53" i="3"/>
  <c r="D44" i="3"/>
  <c r="D57" i="3"/>
  <c r="D29" i="3"/>
  <c r="D52" i="3"/>
  <c r="F73" i="2"/>
  <c r="F74" i="2"/>
  <c r="D122" i="2"/>
  <c r="D123" i="2" s="1"/>
  <c r="D105" i="2"/>
  <c r="D103" i="2"/>
  <c r="D104" i="2"/>
  <c r="D58" i="3"/>
  <c r="D48" i="3"/>
  <c r="D43" i="3"/>
  <c r="D54" i="3"/>
  <c r="D30" i="3"/>
  <c r="D106" i="2"/>
  <c r="D34" i="3"/>
  <c r="D60" i="3"/>
  <c r="D41" i="3"/>
  <c r="D33" i="3"/>
  <c r="D55" i="3" l="1"/>
  <c r="D23" i="3"/>
  <c r="H123" i="2"/>
  <c r="D107" i="2"/>
  <c r="G95" i="2"/>
  <c r="F83" i="2"/>
  <c r="D63" i="2"/>
  <c r="D34" i="2"/>
  <c r="D26" i="3"/>
  <c r="G83" i="2"/>
  <c r="D61" i="3" l="1"/>
  <c r="D69" i="2"/>
</calcChain>
</file>

<file path=xl/sharedStrings.xml><?xml version="1.0" encoding="utf-8"?>
<sst xmlns="http://schemas.openxmlformats.org/spreadsheetml/2006/main" count="299" uniqueCount="190">
  <si>
    <t>Bank</t>
  </si>
  <si>
    <t>Report Datum</t>
  </si>
  <si>
    <t>Report Währung</t>
  </si>
  <si>
    <t>1.</t>
  </si>
  <si>
    <t xml:space="preserve">ÜBERBLICK </t>
  </si>
  <si>
    <t>Gesamtbetrag Emissionen in Umlauf</t>
  </si>
  <si>
    <t>Gesamtbetrag der Deckungswerte (Gesamtdeckung)</t>
  </si>
  <si>
    <t>Ratingagenturen</t>
  </si>
  <si>
    <t>Moody's</t>
  </si>
  <si>
    <t>Fitch</t>
  </si>
  <si>
    <t>S&amp;P</t>
  </si>
  <si>
    <t>Emittentenrating</t>
  </si>
  <si>
    <t>Deckungsstockrating</t>
  </si>
  <si>
    <t>Anzahl der Finanzierungen</t>
  </si>
  <si>
    <t>Anzahl der Schuldner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</si>
  <si>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</si>
  <si>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</si>
  <si>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</si>
  <si>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</si>
  <si>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</si>
  <si>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</si>
  <si>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</si>
  <si>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</si>
  <si>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</si>
  <si>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</si>
  <si>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</si>
  <si>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</si>
  <si>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</si>
  <si>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</si>
  <si>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</si>
  <si>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</si>
  <si>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</si>
  <si>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</si>
  <si>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</si>
  <si>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</si>
  <si>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</si>
  <si>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</si>
  <si>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</si>
  <si>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</si>
  <si>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</si>
  <si>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</si>
  <si>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</si>
  <si>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>%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</si>
  <si>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</si>
  <si>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</si>
  <si>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</si>
  <si>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</si>
  <si>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</si>
  <si>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</si>
  <si>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</si>
  <si>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</si>
  <si>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</si>
  <si>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</si>
  <si>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</si>
  <si>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</si>
  <si>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</si>
  <si>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</si>
  <si>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</si>
  <si>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</si>
  <si>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</si>
  <si>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</si>
  <si>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</si>
  <si>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</si>
  <si>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</si>
  <si>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</si>
  <si>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</si>
  <si>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</si>
  <si>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</si>
  <si>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</si>
  <si>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</si>
  <si>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</si>
  <si>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</si>
  <si>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</si>
  <si>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</si>
  <si>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</si>
  <si>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</si>
  <si>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</si>
  <si>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</si>
  <si>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</si>
  <si>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</si>
  <si>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</si>
  <si>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</si>
  <si>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</si>
  <si>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</si>
  <si>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</si>
  <si>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</si>
  <si>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</si>
  <si>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</si>
  <si>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</si>
  <si>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</si>
  <si>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</si>
  <si>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</si>
  <si>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2.6</t>
  </si>
  <si>
    <t>≤ 12 Monate</t>
  </si>
  <si>
    <t>12 - 36 Monate</t>
  </si>
  <si>
    <t>36 - 60 Monate</t>
  </si>
  <si>
    <t>60 - 120 Monate</t>
  </si>
  <si>
    <t>≥ 120 Monate</t>
  </si>
  <si>
    <t>2.7</t>
  </si>
  <si>
    <t>Laufzeitenverteilung</t>
  </si>
  <si>
    <t>Gesamt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</si>
  <si>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</si>
  <si>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</si>
  <si>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</si>
  <si>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</si>
  <si>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</si>
  <si>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</si>
  <si>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</si>
  <si>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</si>
  <si>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</si>
  <si>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</si>
  <si>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</si>
  <si>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</si>
  <si>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</si>
  <si>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</si>
  <si>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</si>
  <si>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</si>
  <si>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</si>
  <si>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Gesamtdeckung  Anteil (%)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</si>
  <si>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</si>
  <si>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</si>
  <si>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</si>
  <si>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</si>
  <si>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</si>
  <si>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</si>
  <si>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</si>
  <si>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100k</t>
  </si>
  <si>
    <t>≤ 300k</t>
  </si>
  <si>
    <t>≤ 300 k</t>
  </si>
  <si>
    <t>≤ 500k</t>
  </si>
  <si>
    <t>≤ 1mn</t>
  </si>
  <si>
    <t>≤  5mn</t>
  </si>
  <si>
    <t>≥ 5mn</t>
  </si>
  <si>
    <t>CRD/ OGAW Richtlinien konform</t>
  </si>
  <si>
    <t>Ja</t>
  </si>
  <si>
    <t>in Millionen</t>
  </si>
  <si>
    <t>Barwertige Überdeckung (BW Gesamtdeckung/ BW Emissionen im Umlauf in %)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</si>
  <si>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</si>
  <si>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</si>
  <si>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</si>
  <si>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</si>
  <si>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</si>
  <si>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</si>
  <si>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</si>
  <si>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</si>
  <si>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</si>
  <si>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</si>
  <si>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Geld, Einlagen</t>
  </si>
  <si>
    <t>Verteilung nach Ländern</t>
  </si>
  <si>
    <t>Forderungsnominale in Zahlungsverzug von mind. 90 Tagen</t>
  </si>
  <si>
    <t>1. Überblick</t>
  </si>
  <si>
    <t>Öffentliche Pfandbriefe bzw. öffentliche fundierte Bankschuldverschreibungen</t>
  </si>
  <si>
    <t>Anteil EZB fähiger Forderungen und Wertpapiere (% der Gesamtdeckung)</t>
  </si>
  <si>
    <t>Anzahl der Garanten</t>
  </si>
  <si>
    <t>Gemeinde</t>
  </si>
  <si>
    <t>Bundesland</t>
  </si>
  <si>
    <t>Haftung Subsouverän Bundesland</t>
  </si>
  <si>
    <t>Haftung Staat</t>
  </si>
  <si>
    <t>Staat</t>
  </si>
  <si>
    <t>Haftung Subsouverän Gemeinde</t>
  </si>
  <si>
    <t>Primärdeckung nach Art des Schuldners/Garanten</t>
  </si>
  <si>
    <t>Verteilung nach Art des Schuldners/Garanten</t>
  </si>
  <si>
    <t>Seasoning</t>
  </si>
  <si>
    <t>Ersatzdeckung (% von Emissionen)</t>
  </si>
  <si>
    <t>Republik Österreich</t>
  </si>
  <si>
    <t>Nominale in Euro Gegenwert ohne aufgelaufene Zinsen; Wechselkurs zum Reportingstichtag; Nullkuponanleihen zum  akutellen, aufgezinsten Wert</t>
  </si>
  <si>
    <t>Nominale Primärdeckung und Ersatzdeckung ohne aufgelaufene Zinsen; Wechselkurs zum Reportingstichtag</t>
  </si>
  <si>
    <t>2.1 Verteilung nach Kreditvolumen</t>
  </si>
  <si>
    <t>je einzelne Forderung</t>
  </si>
  <si>
    <t>2.6 Laufzeitenverteilung</t>
  </si>
  <si>
    <t>ohne Berücksichtigung von vertaglichen Kündigungsrechten des Schuldners</t>
  </si>
  <si>
    <t>Gesamtbetrag der Deckungswerte (Gesamtdeckung Nominale)</t>
  </si>
  <si>
    <t>Einschätzung der EZB Fähigkeit entsprechend den gültigen Regeln der EZB nach bestem Wissen und Gewissen der Bank</t>
  </si>
  <si>
    <t>in JPY</t>
  </si>
  <si>
    <t>JPY</t>
  </si>
  <si>
    <t>Sonstige</t>
  </si>
  <si>
    <t>Anzeigeeinheit in Mio. EUR - ausgenommen "Anzahl"</t>
  </si>
  <si>
    <t>Anteil der Emissionen in Fremdwährung (in %)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</si>
  <si>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</si>
  <si>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</si>
  <si>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Anteil der 10 größten Garanten (% von Primärdeckung)</t>
  </si>
  <si>
    <t>BW der Gesamtdeckung wird nicht risikoadjustiert berechnet. Emissionsseite: ohne Vorsorge für Verwaltungskosten und ev. Makro-Derivate.</t>
  </si>
  <si>
    <t>Variabel, fix unterjährig</t>
  </si>
  <si>
    <t>Kroatien</t>
  </si>
  <si>
    <t>Gewichtetes Durchschnittsseasoning der Deckungswerte (in Jahren)</t>
  </si>
  <si>
    <t>HYPO NOE Landesbank für Niederösterreich und Wien AG</t>
  </si>
  <si>
    <t>n. r.</t>
  </si>
  <si>
    <t>A</t>
  </si>
  <si>
    <t>Aa1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</si>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</sst>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,,"/>
    <numFmt numFmtId="166" formatCode="#,##0.0,,"/>
    <numFmt numFmtId="167" formatCode="#,##0.00,,"/>
    <numFmt numFmtId="168" formatCode="#,##0.0"/>
    <numFmt numFmtId="169" formatCode="0.0"/>
    <numFmt numFmtId="170" formatCode="_-* #,##0.000\ _€_-;\-* #,##0.0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/>
    <xf numFmtId="0" fontId="7" fillId="0" borderId="2" xfId="0" applyFont="1" applyFill="1" applyBorder="1"/>
    <xf numFmtId="0" fontId="7" fillId="0" borderId="0" xfId="0" applyFont="1" applyFill="1"/>
    <xf numFmtId="0" fontId="0" fillId="0" borderId="2" xfId="0" applyFill="1" applyBorder="1"/>
    <xf numFmtId="0" fontId="0" fillId="0" borderId="0" xfId="0" applyFont="1" applyFill="1"/>
    <xf numFmtId="14" fontId="0" fillId="0" borderId="3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9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6" fontId="0" fillId="0" borderId="4" xfId="0" applyNumberFormat="1" applyFill="1" applyBorder="1" applyAlignment="1">
      <alignment horizontal="center"/>
    </xf>
    <xf numFmtId="0" fontId="0" fillId="0" borderId="4" xfId="0" applyFont="1" applyFill="1" applyBorder="1"/>
    <xf numFmtId="0" fontId="4" fillId="0" borderId="6" xfId="0" applyFont="1" applyFill="1" applyBorder="1"/>
    <xf numFmtId="165" fontId="4" fillId="0" borderId="4" xfId="0" applyNumberFormat="1" applyFont="1" applyFill="1" applyBorder="1" applyAlignment="1">
      <alignment horizontal="center"/>
    </xf>
    <xf numFmtId="9" fontId="4" fillId="0" borderId="7" xfId="2" applyFont="1" applyFill="1" applyBorder="1" applyAlignment="1">
      <alignment horizontal="center"/>
    </xf>
    <xf numFmtId="0" fontId="4" fillId="0" borderId="0" xfId="0" applyFont="1" applyFill="1"/>
    <xf numFmtId="165" fontId="8" fillId="0" borderId="4" xfId="0" applyNumberFormat="1" applyFont="1" applyFill="1" applyBorder="1" applyAlignment="1">
      <alignment horizontal="center"/>
    </xf>
    <xf numFmtId="9" fontId="8" fillId="0" borderId="7" xfId="2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7" xfId="0" applyFont="1" applyFill="1" applyBorder="1"/>
    <xf numFmtId="168" fontId="4" fillId="0" borderId="7" xfId="0" applyNumberFormat="1" applyFont="1" applyFill="1" applyBorder="1" applyAlignment="1">
      <alignment horizontal="center"/>
    </xf>
    <xf numFmtId="167" fontId="1" fillId="0" borderId="4" xfId="1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8" xfId="0" applyFont="1" applyFill="1" applyBorder="1"/>
    <xf numFmtId="0" fontId="0" fillId="0" borderId="8" xfId="0" applyFont="1" applyFill="1" applyBorder="1" applyAlignment="1">
      <alignment horizontal="center"/>
    </xf>
    <xf numFmtId="0" fontId="8" fillId="0" borderId="9" xfId="0" applyFont="1" applyFill="1" applyBorder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10" fillId="0" borderId="9" xfId="0" applyFont="1" applyFill="1" applyBorder="1"/>
    <xf numFmtId="0" fontId="11" fillId="0" borderId="9" xfId="0" applyFont="1" applyFill="1" applyBorder="1"/>
    <xf numFmtId="0" fontId="12" fillId="0" borderId="4" xfId="0" applyFont="1" applyFill="1" applyBorder="1"/>
    <xf numFmtId="3" fontId="4" fillId="0" borderId="7" xfId="0" applyNumberFormat="1" applyFont="1" applyFill="1" applyBorder="1" applyAlignment="1">
      <alignment horizontal="center"/>
    </xf>
    <xf numFmtId="0" fontId="4" fillId="0" borderId="4" xfId="0" applyFont="1" applyFill="1" applyBorder="1"/>
    <xf numFmtId="3" fontId="4" fillId="0" borderId="4" xfId="0" applyNumberFormat="1" applyFont="1" applyFill="1" applyBorder="1" applyAlignment="1">
      <alignment horizontal="center"/>
    </xf>
    <xf numFmtId="164" fontId="4" fillId="0" borderId="7" xfId="1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center"/>
    </xf>
    <xf numFmtId="16" fontId="0" fillId="0" borderId="2" xfId="0" quotePrefix="1" applyNumberFormat="1" applyFont="1" applyFill="1" applyBorder="1"/>
    <xf numFmtId="9" fontId="4" fillId="0" borderId="4" xfId="2" applyFont="1" applyFill="1" applyBorder="1" applyAlignment="1">
      <alignment horizontal="center"/>
    </xf>
    <xf numFmtId="0" fontId="0" fillId="0" borderId="2" xfId="0" quotePrefix="1" applyFont="1" applyFill="1" applyBorder="1"/>
    <xf numFmtId="0" fontId="4" fillId="0" borderId="0" xfId="0" quotePrefix="1" applyFont="1" applyFill="1"/>
    <xf numFmtId="0" fontId="4" fillId="0" borderId="7" xfId="0" applyFont="1" applyFill="1" applyBorder="1" applyAlignment="1">
      <alignment horizontal="center"/>
    </xf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3" xfId="0" applyFont="1" applyFill="1" applyBorder="1"/>
    <xf numFmtId="165" fontId="8" fillId="2" borderId="3" xfId="0" applyNumberFormat="1" applyFont="1" applyFill="1" applyBorder="1" applyAlignment="1">
      <alignment horizontal="center"/>
    </xf>
    <xf numFmtId="3" fontId="8" fillId="2" borderId="12" xfId="0" applyNumberFormat="1" applyFont="1" applyFill="1" applyBorder="1" applyAlignment="1">
      <alignment horizontal="center"/>
    </xf>
    <xf numFmtId="0" fontId="8" fillId="2" borderId="6" xfId="0" applyFont="1" applyFill="1" applyBorder="1"/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3" xfId="0" applyFont="1" applyFill="1" applyBorder="1"/>
    <xf numFmtId="0" fontId="8" fillId="2" borderId="14" xfId="0" applyFont="1" applyFill="1" applyBorder="1"/>
    <xf numFmtId="3" fontId="8" fillId="2" borderId="4" xfId="0" applyNumberFormat="1" applyFont="1" applyFill="1" applyBorder="1" applyAlignment="1">
      <alignment horizontal="center"/>
    </xf>
    <xf numFmtId="165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wrapText="1"/>
    </xf>
    <xf numFmtId="165" fontId="8" fillId="2" borderId="4" xfId="0" applyNumberFormat="1" applyFont="1" applyFill="1" applyBorder="1" applyAlignment="1">
      <alignment horizontal="center"/>
    </xf>
    <xf numFmtId="9" fontId="8" fillId="2" borderId="7" xfId="2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" xfId="0" applyFont="1" applyFill="1" applyBorder="1"/>
    <xf numFmtId="0" fontId="8" fillId="2" borderId="4" xfId="0" applyFont="1" applyFill="1" applyBorder="1"/>
    <xf numFmtId="9" fontId="8" fillId="2" borderId="4" xfId="2" applyFont="1" applyFill="1" applyBorder="1" applyAlignment="1">
      <alignment horizontal="center"/>
    </xf>
    <xf numFmtId="0" fontId="8" fillId="2" borderId="6" xfId="0" applyFont="1" applyFill="1" applyBorder="1" applyAlignment="1"/>
    <xf numFmtId="0" fontId="8" fillId="2" borderId="4" xfId="0" applyFont="1" applyFill="1" applyBorder="1" applyAlignment="1"/>
    <xf numFmtId="165" fontId="8" fillId="2" borderId="7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2" fillId="0" borderId="6" xfId="0" applyFont="1" applyFill="1" applyBorder="1"/>
    <xf numFmtId="0" fontId="0" fillId="0" borderId="6" xfId="0" applyFill="1" applyBorder="1"/>
    <xf numFmtId="165" fontId="0" fillId="0" borderId="7" xfId="0" applyNumberFormat="1" applyFill="1" applyBorder="1" applyAlignment="1">
      <alignment horizontal="center"/>
    </xf>
    <xf numFmtId="0" fontId="0" fillId="0" borderId="14" xfId="0" applyFill="1" applyBorder="1"/>
    <xf numFmtId="0" fontId="0" fillId="0" borderId="3" xfId="0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9" fontId="0" fillId="0" borderId="7" xfId="0" applyNumberFormat="1" applyFill="1" applyBorder="1" applyAlignment="1">
      <alignment horizontal="center"/>
    </xf>
    <xf numFmtId="9" fontId="2" fillId="0" borderId="7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9" fontId="0" fillId="0" borderId="7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3" xfId="0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9" fontId="2" fillId="2" borderId="7" xfId="2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justify" vertical="top" wrapText="1"/>
    </xf>
    <xf numFmtId="164" fontId="0" fillId="0" borderId="0" xfId="1" applyFont="1"/>
    <xf numFmtId="170" fontId="0" fillId="0" borderId="0" xfId="0" applyNumberFormat="1" applyFill="1"/>
    <xf numFmtId="9" fontId="0" fillId="0" borderId="4" xfId="0" applyNumberFormat="1" applyFill="1" applyBorder="1" applyAlignment="1">
      <alignment horizontal="center" wrapText="1"/>
    </xf>
    <xf numFmtId="164" fontId="0" fillId="0" borderId="0" xfId="1" applyFont="1" applyAlignment="1" applyProtection="1">
      <protection locked="0"/>
    </xf>
    <xf numFmtId="164" fontId="0" fillId="0" borderId="0" xfId="0" applyNumberFormat="1" applyFill="1"/>
    <xf numFmtId="0" fontId="5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169" fontId="8" fillId="0" borderId="4" xfId="0" applyNumberFormat="1" applyFont="1" applyFill="1" applyBorder="1" applyAlignment="1">
      <alignment horizontal="center"/>
    </xf>
    <xf numFmtId="169" fontId="8" fillId="0" borderId="7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9" fontId="4" fillId="0" borderId="4" xfId="2" applyFont="1" applyFill="1" applyBorder="1" applyAlignment="1">
      <alignment horizontal="center"/>
    </xf>
    <xf numFmtId="9" fontId="4" fillId="0" borderId="7" xfId="2" applyFont="1" applyFill="1" applyBorder="1" applyAlignment="1">
      <alignment horizontal="center"/>
    </xf>
    <xf numFmtId="9" fontId="8" fillId="2" borderId="4" xfId="2" applyFont="1" applyFill="1" applyBorder="1" applyAlignment="1">
      <alignment horizontal="center"/>
    </xf>
    <xf numFmtId="9" fontId="8" fillId="2" borderId="7" xfId="2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43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Primärdeckung!$C$101</c:f>
              <c:strCache>
                <c:ptCount val="1"/>
                <c:pt idx="0">
                  <c:v>Volumen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Primärdeckung!$B$102:$B$106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Primärdeckung!$C$102:$C$106</c:f>
              <c:numCache>
                <c:formatCode>#,##0,,</c:formatCode>
                <c:ptCount val="5"/>
                <c:pt idx="0">
                  <c:v>819105514</c:v>
                </c:pt>
                <c:pt idx="1">
                  <c:v>683253969.26999998</c:v>
                </c:pt>
                <c:pt idx="2">
                  <c:v>295912486.56</c:v>
                </c:pt>
                <c:pt idx="3">
                  <c:v>1345832994.1508386</c:v>
                </c:pt>
                <c:pt idx="4">
                  <c:v>1249870049.3754673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58-4E74-B75F-B64FDBB23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16064"/>
        <c:axId val="63817600"/>
      </c:barChart>
      <c:catAx>
        <c:axId val="6381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63817600"/>
        <c:crosses val="autoZero"/>
        <c:auto val="1"/>
        <c:lblAlgn val="ctr"/>
        <c:lblOffset val="100"/>
        <c:noMultiLvlLbl val="0"/>
      </c:catAx>
      <c:valAx>
        <c:axId val="63817600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6381606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43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789392401.72900164</c:v>
                </c:pt>
                <c:pt idx="1">
                  <c:v>278249892.4455027</c:v>
                </c:pt>
                <c:pt idx="2">
                  <c:v>250092824.5</c:v>
                </c:pt>
                <c:pt idx="3">
                  <c:v>351110845.50999999</c:v>
                </c:pt>
                <c:pt idx="4">
                  <c:v>515819934.65837342</c:v>
                </c:pt>
                <c:pt idx="5">
                  <c:v>2209309114.5134277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19-4688-9B3F-B6464BE96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595264"/>
        <c:axId val="127596800"/>
      </c:barChart>
      <c:catAx>
        <c:axId val="12759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7596800"/>
        <c:crosses val="autoZero"/>
        <c:auto val="1"/>
        <c:lblAlgn val="ctr"/>
        <c:lblOffset val="100"/>
        <c:noMultiLvlLbl val="0"/>
      </c:catAx>
      <c:valAx>
        <c:axId val="127596800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759526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1463966173598E-2"/>
          <c:y val="3.6694893386330439E-2"/>
          <c:w val="0.90127590219349085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Primärdeckung!$B$118:$B$122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Primärdeckung!$C$118:$C$122</c:f>
              <c:numCache>
                <c:formatCode>#,##0,,</c:formatCode>
                <c:ptCount val="5"/>
                <c:pt idx="0">
                  <c:v>111055522.56999999</c:v>
                </c:pt>
                <c:pt idx="1">
                  <c:v>235336769.06</c:v>
                </c:pt>
                <c:pt idx="2">
                  <c:v>375145564.39018017</c:v>
                </c:pt>
                <c:pt idx="3">
                  <c:v>553592228.09083855</c:v>
                </c:pt>
                <c:pt idx="4">
                  <c:v>3118844929.2452869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3-48F4-B8E4-59158C1A063E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Primärdeckung!$G$118:$G$122</c:f>
              <c:numCache>
                <c:formatCode>#,##0,,</c:formatCode>
                <c:ptCount val="5"/>
                <c:pt idx="0">
                  <c:v>599056525.91984117</c:v>
                </c:pt>
                <c:pt idx="1">
                  <c:v>642663906</c:v>
                </c:pt>
                <c:pt idx="2">
                  <c:v>1060500000</c:v>
                </c:pt>
                <c:pt idx="3">
                  <c:v>717650000</c:v>
                </c:pt>
                <c:pt idx="4">
                  <c:v>817723551.14999998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A3-48F4-B8E4-59158C1A0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11648"/>
        <c:axId val="92795264"/>
      </c:barChart>
      <c:catAx>
        <c:axId val="8401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2795264"/>
        <c:crosses val="autoZero"/>
        <c:auto val="1"/>
        <c:lblAlgn val="ctr"/>
        <c:lblOffset val="100"/>
        <c:noMultiLvlLbl val="0"/>
      </c:catAx>
      <c:valAx>
        <c:axId val="9279526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4011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267773510945004"/>
          <c:y val="5.9907834101382486E-2"/>
          <c:w val="0.29956599853383015"/>
          <c:h val="0.1105995621515052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100</xdr:row>
      <xdr:rowOff>0</xdr:rowOff>
    </xdr:from>
    <xdr:to>
      <xdr:col>8</xdr:col>
      <xdr:colOff>0</xdr:colOff>
      <xdr:row>107</xdr:row>
      <xdr:rowOff>0</xdr:rowOff>
    </xdr:to>
    <xdr:graphicFrame macro="">
      <xdr:nvGraphicFramePr>
        <xdr:cNvPr id="1165" name="Chart 3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3</xdr:row>
      <xdr:rowOff>28575</xdr:rowOff>
    </xdr:from>
    <xdr:to>
      <xdr:col>7</xdr:col>
      <xdr:colOff>828675</xdr:colOff>
      <xdr:row>14</xdr:row>
      <xdr:rowOff>28575</xdr:rowOff>
    </xdr:to>
    <xdr:graphicFrame macro="">
      <xdr:nvGraphicFramePr>
        <xdr:cNvPr id="1166" name="Chart 4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124</xdr:row>
      <xdr:rowOff>0</xdr:rowOff>
    </xdr:from>
    <xdr:to>
      <xdr:col>8</xdr:col>
      <xdr:colOff>9525</xdr:colOff>
      <xdr:row>136</xdr:row>
      <xdr:rowOff>123825</xdr:rowOff>
    </xdr:to>
    <xdr:graphicFrame macro="">
      <xdr:nvGraphicFramePr>
        <xdr:cNvPr id="1167" name="Chart 5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33130</xdr:colOff>
      <xdr:row>3</xdr:row>
      <xdr:rowOff>138236</xdr:rowOff>
    </xdr:from>
    <xdr:to>
      <xdr:col>5</xdr:col>
      <xdr:colOff>585445</xdr:colOff>
      <xdr:row>5</xdr:row>
      <xdr:rowOff>41542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793434" y="919369"/>
          <a:ext cx="546653" cy="240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0.00024</cdr:x>
      <cdr:y>0.04371</cdr:y>
    </cdr:from>
    <cdr:to>
      <cdr:x>0.00024</cdr:x>
      <cdr:y>0.0568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0.00252</cdr:x>
      <cdr:y>0.04124</cdr:y>
    </cdr:from>
    <cdr:to>
      <cdr:x>0.08564</cdr:x>
      <cdr:y>0.15497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6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showGridLines="0" tabSelected="1" zoomScaleNormal="100" zoomScaleSheetLayoutView="80" workbookViewId="0">
      <selection activeCell="F10" sqref="F10"/>
    </sheetView>
  </sheetViews>
  <sheetFormatPr baseColWidth="10" defaultColWidth="9.140625" defaultRowHeight="15" x14ac:dyDescent="0.25"/>
  <cols>
    <col min="1" max="1" width="3.5703125" style="3" customWidth="1"/>
    <col min="2" max="2" width="67.140625" style="3" customWidth="1"/>
    <col min="3" max="3" width="12.5703125" style="3" customWidth="1"/>
    <col min="4" max="4" width="12" style="3" customWidth="1"/>
    <col min="5" max="5" width="12.5703125" style="3" customWidth="1"/>
    <col min="6" max="7" width="9.140625" style="3"/>
    <col min="8" max="8" width="15.140625" style="3" bestFit="1" customWidth="1"/>
    <col min="9" max="16384" width="9.140625" style="3"/>
  </cols>
  <sheetData>
    <row r="1" spans="1:9" s="6" customFormat="1" ht="36" customHeight="1" thickBot="1" x14ac:dyDescent="0.3">
      <c r="A1" s="5"/>
      <c r="B1" s="5" t="s">
        <v>0</v>
      </c>
      <c r="C1" s="117" t="s">
        <v>185</v>
      </c>
      <c r="D1" s="117"/>
      <c r="E1" s="117"/>
    </row>
    <row r="2" spans="1:9" x14ac:dyDescent="0.25">
      <c r="B2" s="3" t="s">
        <v>1</v>
      </c>
      <c r="D2" s="7">
        <v>43465</v>
      </c>
    </row>
    <row r="3" spans="1:9" x14ac:dyDescent="0.25">
      <c r="B3" s="3" t="s">
        <v>2</v>
      </c>
      <c r="D3" s="8" t="s">
        <v>114</v>
      </c>
    </row>
    <row r="4" spans="1:9" x14ac:dyDescent="0.25">
      <c r="B4" s="9"/>
      <c r="D4" s="8"/>
    </row>
    <row r="6" spans="1:9" s="11" customFormat="1" ht="16.5" thickBot="1" x14ac:dyDescent="0.3">
      <c r="A6" s="10"/>
      <c r="B6" s="10" t="s">
        <v>151</v>
      </c>
      <c r="C6" s="10"/>
      <c r="D6" s="10"/>
      <c r="E6" s="10"/>
    </row>
    <row r="7" spans="1:9" ht="6.75" customHeight="1" x14ac:dyDescent="0.25"/>
    <row r="8" spans="1:9" ht="15.75" thickBot="1" x14ac:dyDescent="0.3">
      <c r="A8" s="12" t="s">
        <v>3</v>
      </c>
      <c r="B8" s="12" t="s">
        <v>4</v>
      </c>
      <c r="C8" s="12"/>
      <c r="D8" s="12"/>
      <c r="E8" s="12"/>
    </row>
    <row r="9" spans="1:9" ht="7.5" customHeight="1" x14ac:dyDescent="0.25"/>
    <row r="10" spans="1:9" ht="15.75" customHeight="1" x14ac:dyDescent="0.25">
      <c r="B10" s="13" t="s">
        <v>133</v>
      </c>
      <c r="D10" s="14" t="s">
        <v>134</v>
      </c>
    </row>
    <row r="11" spans="1:9" ht="15.75" customHeight="1" x14ac:dyDescent="0.25">
      <c r="B11" s="15" t="s">
        <v>152</v>
      </c>
      <c r="C11" s="16"/>
      <c r="D11" s="114">
        <v>0.10759000000000001</v>
      </c>
      <c r="E11" s="15"/>
    </row>
    <row r="12" spans="1:9" ht="16.5" customHeight="1" x14ac:dyDescent="0.25">
      <c r="B12" s="15" t="s">
        <v>5</v>
      </c>
      <c r="C12" s="16" t="s">
        <v>135</v>
      </c>
      <c r="D12" s="20">
        <v>3837593983.0698414</v>
      </c>
      <c r="E12" s="15"/>
      <c r="H12" s="112"/>
      <c r="I12" s="113"/>
    </row>
    <row r="13" spans="1:9" ht="16.5" customHeight="1" x14ac:dyDescent="0.25">
      <c r="B13" s="15" t="s">
        <v>171</v>
      </c>
      <c r="C13" s="16" t="s">
        <v>135</v>
      </c>
      <c r="D13" s="20">
        <v>4472507408.3563061</v>
      </c>
      <c r="E13" s="15"/>
    </row>
    <row r="14" spans="1:9" ht="16.5" customHeight="1" x14ac:dyDescent="0.25">
      <c r="B14" s="15" t="s">
        <v>7</v>
      </c>
      <c r="C14" s="18" t="s">
        <v>8</v>
      </c>
      <c r="D14" s="18" t="s">
        <v>9</v>
      </c>
      <c r="E14" s="18" t="s">
        <v>10</v>
      </c>
    </row>
    <row r="15" spans="1:9" ht="16.5" customHeight="1" x14ac:dyDescent="0.25">
      <c r="B15" s="15" t="s">
        <v>11</v>
      </c>
      <c r="C15" s="18" t="s">
        <v>186</v>
      </c>
      <c r="D15" s="18" t="s">
        <v>186</v>
      </c>
      <c r="E15" s="18" t="s">
        <v>187</v>
      </c>
    </row>
    <row r="16" spans="1:9" ht="16.5" customHeight="1" x14ac:dyDescent="0.25">
      <c r="B16" s="15" t="s">
        <v>12</v>
      </c>
      <c r="C16" s="18" t="s">
        <v>188</v>
      </c>
      <c r="D16" s="18" t="s">
        <v>186</v>
      </c>
      <c r="E16" s="18" t="s">
        <v>186</v>
      </c>
    </row>
    <row r="17" spans="2:8" ht="16.5" customHeight="1" x14ac:dyDescent="0.25">
      <c r="B17" s="15" t="s">
        <v>13</v>
      </c>
      <c r="C17" s="16"/>
      <c r="D17" s="19">
        <v>49597</v>
      </c>
      <c r="E17" s="15"/>
    </row>
    <row r="18" spans="2:8" ht="16.5" customHeight="1" x14ac:dyDescent="0.25">
      <c r="B18" s="15" t="s">
        <v>14</v>
      </c>
      <c r="C18" s="16"/>
      <c r="D18" s="19">
        <v>44991</v>
      </c>
      <c r="E18" s="15"/>
    </row>
    <row r="19" spans="2:8" ht="16.5" customHeight="1" x14ac:dyDescent="0.25">
      <c r="B19" s="15" t="s">
        <v>153</v>
      </c>
      <c r="C19" s="16"/>
      <c r="D19" s="19">
        <v>108</v>
      </c>
      <c r="E19" s="15"/>
      <c r="H19" s="115"/>
    </row>
    <row r="20" spans="2:8" ht="16.5" customHeight="1" x14ac:dyDescent="0.25">
      <c r="B20" s="15" t="s">
        <v>15</v>
      </c>
      <c r="C20" s="16" t="s">
        <v>135</v>
      </c>
      <c r="D20" s="20">
        <f>IF(ANZAHL_SCHULDNER&gt;0,GESAMTBETRAG_DECKUNG/ANZAHL_SCHULDNER,"")</f>
        <v>99408.935306090236</v>
      </c>
      <c r="E20" s="15"/>
      <c r="H20" s="115"/>
    </row>
    <row r="21" spans="2:8" ht="16.5" customHeight="1" x14ac:dyDescent="0.25">
      <c r="B21" s="15" t="s">
        <v>16</v>
      </c>
      <c r="C21" s="16" t="s">
        <v>135</v>
      </c>
      <c r="D21" s="20">
        <f>IF(ANZAHL_ASSETS&gt;0,GESAMTBETRAG_DECKUNG/ANZAHL_ASSETS,"")</f>
        <v>90176.974582259136</v>
      </c>
      <c r="E21" s="15"/>
      <c r="H21" s="115"/>
    </row>
    <row r="22" spans="2:8" ht="16.5" customHeight="1" x14ac:dyDescent="0.25">
      <c r="B22" s="15" t="s">
        <v>140</v>
      </c>
      <c r="C22" s="16"/>
      <c r="D22" s="17">
        <v>0</v>
      </c>
      <c r="E22" s="15"/>
      <c r="H22" s="115"/>
    </row>
    <row r="23" spans="2:8" ht="16.5" customHeight="1" x14ac:dyDescent="0.25">
      <c r="B23" s="15" t="s">
        <v>137</v>
      </c>
      <c r="C23" s="16"/>
      <c r="D23" s="17">
        <v>0.18845700944655136</v>
      </c>
      <c r="E23" s="15"/>
      <c r="H23" s="115"/>
    </row>
    <row r="24" spans="2:8" ht="16.5" customHeight="1" x14ac:dyDescent="0.25">
      <c r="B24" s="15" t="s">
        <v>180</v>
      </c>
      <c r="C24" s="16"/>
      <c r="D24" s="17">
        <v>0.51980924968201692</v>
      </c>
      <c r="E24" s="15"/>
      <c r="H24" s="115"/>
    </row>
    <row r="25" spans="2:8" ht="16.5" customHeight="1" x14ac:dyDescent="0.25">
      <c r="B25" s="15" t="s">
        <v>138</v>
      </c>
      <c r="C25" s="16"/>
      <c r="D25" s="17">
        <v>8.6391872599488106E-2</v>
      </c>
      <c r="E25" s="15"/>
      <c r="H25" s="115"/>
    </row>
    <row r="26" spans="2:8" ht="16.5" customHeight="1" x14ac:dyDescent="0.25">
      <c r="B26" s="21" t="s">
        <v>141</v>
      </c>
      <c r="C26" s="16"/>
      <c r="D26" s="17">
        <v>1.8651851914766451E-2</v>
      </c>
      <c r="E26" s="15"/>
      <c r="H26" s="115"/>
    </row>
    <row r="27" spans="2:8" ht="16.5" customHeight="1" x14ac:dyDescent="0.25">
      <c r="B27" s="15" t="s">
        <v>177</v>
      </c>
      <c r="C27" s="16"/>
      <c r="D27" s="17">
        <v>1.7342705925498095E-2</v>
      </c>
      <c r="E27" s="15"/>
      <c r="H27" s="115"/>
    </row>
    <row r="28" spans="2:8" ht="16.5" customHeight="1" x14ac:dyDescent="0.25">
      <c r="B28" s="15" t="s">
        <v>139</v>
      </c>
      <c r="C28" s="16"/>
      <c r="D28" s="17">
        <v>0.46377578693299265</v>
      </c>
      <c r="E28" s="15"/>
      <c r="H28" s="116"/>
    </row>
    <row r="29" spans="2:8" ht="16.5" customHeight="1" x14ac:dyDescent="0.25">
      <c r="B29" s="15" t="s">
        <v>17</v>
      </c>
      <c r="C29" s="16"/>
      <c r="D29" s="17">
        <f>IF(ISERROR(GESAMTBETRAG_DECKUNG/GESAMTBETRAG_EMISSIONEN),"",GESAMTBETRAG_DECKUNG/GESAMTBETRAG_EMISSIONEN-1)</f>
        <v>0.16544570063625463</v>
      </c>
      <c r="E29" s="15"/>
    </row>
    <row r="30" spans="2:8" ht="16.5" customHeight="1" x14ac:dyDescent="0.25">
      <c r="B30" s="15" t="s">
        <v>136</v>
      </c>
      <c r="C30" s="16"/>
      <c r="D30" s="17">
        <v>0.28278357708551383</v>
      </c>
      <c r="E30" s="15"/>
    </row>
    <row r="31" spans="2:8" ht="16.5" customHeight="1" x14ac:dyDescent="0.25">
      <c r="B31" s="15" t="s">
        <v>18</v>
      </c>
      <c r="C31" s="16"/>
      <c r="D31" s="19">
        <v>62</v>
      </c>
      <c r="E31" s="15"/>
    </row>
    <row r="32" spans="2:8" ht="16.5" customHeight="1" x14ac:dyDescent="0.25">
      <c r="B32" s="15" t="s">
        <v>19</v>
      </c>
      <c r="C32" s="16" t="s">
        <v>135</v>
      </c>
      <c r="D32" s="35">
        <f>IF(ANZAHL_EMISSIONEN&gt;0,GESAMTBETRAG_EMISSIONEN/ANZAHL_EMISSIONEN,"")</f>
        <v>61896677.146287762</v>
      </c>
      <c r="E32" s="15"/>
    </row>
  </sheetData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8"/>
  <sheetViews>
    <sheetView showGridLines="0" zoomScale="115" zoomScaleNormal="115" zoomScalePageLayoutView="85" workbookViewId="0">
      <selection activeCell="H144" sqref="H144:H147"/>
    </sheetView>
  </sheetViews>
  <sheetFormatPr baseColWidth="10" defaultColWidth="9.140625" defaultRowHeight="12.75" outlineLevelRow="1" x14ac:dyDescent="0.2"/>
  <cols>
    <col min="1" max="1" width="6" style="25" customWidth="1"/>
    <col min="2" max="2" width="22.5703125" style="25" customWidth="1"/>
    <col min="3" max="4" width="12.7109375" style="2" customWidth="1"/>
    <col min="5" max="5" width="2.42578125" style="2" customWidth="1"/>
    <col min="6" max="6" width="22.7109375" style="25" customWidth="1"/>
    <col min="7" max="9" width="12.7109375" style="2" customWidth="1"/>
    <col min="10" max="16384" width="9.140625" style="25"/>
  </cols>
  <sheetData>
    <row r="1" spans="1:10" s="13" customFormat="1" ht="25.5" customHeight="1" thickBot="1" x14ac:dyDescent="0.3">
      <c r="A1" s="28" t="s">
        <v>20</v>
      </c>
      <c r="B1" s="28" t="s">
        <v>21</v>
      </c>
      <c r="C1" s="29"/>
      <c r="D1" s="29"/>
      <c r="E1" s="29"/>
      <c r="F1" s="28"/>
      <c r="G1" s="29"/>
      <c r="H1" s="36" t="s">
        <v>176</v>
      </c>
      <c r="I1" s="37"/>
    </row>
    <row r="2" spans="1:10" s="13" customFormat="1" ht="21.75" customHeight="1" thickBot="1" x14ac:dyDescent="0.3">
      <c r="A2" s="38" t="s">
        <v>22</v>
      </c>
      <c r="B2" s="38" t="s">
        <v>23</v>
      </c>
      <c r="C2" s="39"/>
      <c r="D2" s="39"/>
      <c r="E2" s="39"/>
      <c r="F2" s="38"/>
      <c r="G2" s="39"/>
      <c r="H2" s="39"/>
      <c r="I2" s="37"/>
    </row>
    <row r="3" spans="1:10" s="13" customFormat="1" ht="15" x14ac:dyDescent="0.25">
      <c r="C3" s="37"/>
      <c r="D3" s="37"/>
      <c r="E3" s="37"/>
      <c r="G3" s="37"/>
      <c r="H3" s="37"/>
      <c r="I3" s="37"/>
    </row>
    <row r="4" spans="1:10" s="42" customFormat="1" x14ac:dyDescent="0.2">
      <c r="A4" s="40"/>
      <c r="B4" s="56" t="s">
        <v>24</v>
      </c>
      <c r="C4" s="57"/>
      <c r="D4" s="58"/>
      <c r="E4" s="41"/>
      <c r="G4" s="41"/>
      <c r="H4" s="41"/>
      <c r="I4" s="41"/>
      <c r="J4" s="25"/>
    </row>
    <row r="5" spans="1:10" s="42" customFormat="1" x14ac:dyDescent="0.2">
      <c r="A5" s="43"/>
      <c r="B5" s="59"/>
      <c r="C5" s="60" t="s">
        <v>25</v>
      </c>
      <c r="D5" s="61" t="s">
        <v>26</v>
      </c>
      <c r="E5" s="41"/>
      <c r="G5" s="41"/>
      <c r="H5" s="41"/>
      <c r="I5" s="41"/>
      <c r="J5" s="25"/>
    </row>
    <row r="6" spans="1:10" x14ac:dyDescent="0.2">
      <c r="A6" s="44" t="s">
        <v>127</v>
      </c>
      <c r="B6" s="45" t="s">
        <v>27</v>
      </c>
      <c r="C6" s="23">
        <f>SUM(C7:C8)</f>
        <v>1067642294.1745043</v>
      </c>
      <c r="D6" s="46">
        <f>SUM(D7:D8)</f>
        <v>48045</v>
      </c>
    </row>
    <row r="7" spans="1:10" x14ac:dyDescent="0.2">
      <c r="A7" s="44" t="s">
        <v>126</v>
      </c>
      <c r="B7" s="45" t="s">
        <v>121</v>
      </c>
      <c r="C7" s="23">
        <v>789392401.72900164</v>
      </c>
      <c r="D7" s="46">
        <v>46578</v>
      </c>
    </row>
    <row r="8" spans="1:10" x14ac:dyDescent="0.2">
      <c r="A8" s="44" t="s">
        <v>128</v>
      </c>
      <c r="B8" s="45" t="s">
        <v>122</v>
      </c>
      <c r="C8" s="23">
        <v>278249892.4455027</v>
      </c>
      <c r="D8" s="46">
        <v>1467</v>
      </c>
    </row>
    <row r="9" spans="1:10" x14ac:dyDescent="0.2">
      <c r="A9" s="44"/>
      <c r="B9" s="47" t="s">
        <v>28</v>
      </c>
      <c r="C9" s="23">
        <f>SUM(C10:C12)</f>
        <v>1117023604.6683733</v>
      </c>
      <c r="D9" s="46">
        <f>SUM(D10:D12)</f>
        <v>1439</v>
      </c>
    </row>
    <row r="10" spans="1:10" x14ac:dyDescent="0.2">
      <c r="A10" s="44" t="s">
        <v>129</v>
      </c>
      <c r="B10" s="47" t="s">
        <v>123</v>
      </c>
      <c r="C10" s="23">
        <v>250092824.5</v>
      </c>
      <c r="D10" s="46">
        <v>648</v>
      </c>
    </row>
    <row r="11" spans="1:10" x14ac:dyDescent="0.2">
      <c r="A11" s="44" t="s">
        <v>130</v>
      </c>
      <c r="B11" s="47" t="s">
        <v>124</v>
      </c>
      <c r="C11" s="23">
        <v>351110845.50999999</v>
      </c>
      <c r="D11" s="46">
        <v>510</v>
      </c>
    </row>
    <row r="12" spans="1:10" x14ac:dyDescent="0.2">
      <c r="A12" s="44" t="s">
        <v>131</v>
      </c>
      <c r="B12" s="47" t="s">
        <v>125</v>
      </c>
      <c r="C12" s="23">
        <v>515819934.65837342</v>
      </c>
      <c r="D12" s="46">
        <v>281</v>
      </c>
    </row>
    <row r="13" spans="1:10" x14ac:dyDescent="0.2">
      <c r="A13" s="44" t="s">
        <v>132</v>
      </c>
      <c r="B13" s="47" t="s">
        <v>30</v>
      </c>
      <c r="C13" s="23">
        <v>2209309114.5134277</v>
      </c>
      <c r="D13" s="46">
        <v>106</v>
      </c>
    </row>
    <row r="14" spans="1:10" s="42" customFormat="1" x14ac:dyDescent="0.2">
      <c r="A14" s="40"/>
      <c r="B14" s="62" t="s">
        <v>31</v>
      </c>
      <c r="C14" s="63">
        <f>C6+C9+C13</f>
        <v>4393975013.3563051</v>
      </c>
      <c r="D14" s="64">
        <f>D13+D9+D6</f>
        <v>49590</v>
      </c>
      <c r="E14" s="41"/>
      <c r="G14" s="41"/>
      <c r="H14" s="41"/>
      <c r="I14" s="41"/>
      <c r="J14" s="25"/>
    </row>
    <row r="16" spans="1:10" s="13" customFormat="1" ht="15.75" thickBot="1" x14ac:dyDescent="0.3">
      <c r="A16" s="28" t="s">
        <v>32</v>
      </c>
      <c r="B16" s="28" t="s">
        <v>33</v>
      </c>
      <c r="C16" s="29"/>
      <c r="D16" s="29"/>
      <c r="E16" s="29"/>
      <c r="F16" s="28"/>
      <c r="G16" s="29"/>
      <c r="H16" s="29"/>
      <c r="I16" s="37"/>
    </row>
    <row r="18" spans="1:10" s="42" customFormat="1" x14ac:dyDescent="0.2">
      <c r="B18" s="65" t="s">
        <v>34</v>
      </c>
      <c r="C18" s="66"/>
      <c r="D18" s="67" t="s">
        <v>25</v>
      </c>
      <c r="E18" s="41"/>
      <c r="G18" s="41"/>
      <c r="H18" s="41"/>
      <c r="I18" s="41"/>
      <c r="J18" s="25"/>
    </row>
    <row r="19" spans="1:10" s="42" customFormat="1" x14ac:dyDescent="0.2">
      <c r="B19" s="22" t="s">
        <v>143</v>
      </c>
      <c r="C19" s="48"/>
      <c r="D19" s="49" t="str">
        <f>IF(D20&gt;0,"Ja","Nein")</f>
        <v>Nein</v>
      </c>
      <c r="E19" s="41"/>
      <c r="G19" s="41"/>
      <c r="H19" s="41"/>
      <c r="I19" s="41"/>
      <c r="J19" s="25"/>
    </row>
    <row r="20" spans="1:10" x14ac:dyDescent="0.2">
      <c r="B20" s="22" t="s">
        <v>142</v>
      </c>
      <c r="C20" s="48"/>
      <c r="D20" s="50"/>
    </row>
    <row r="22" spans="1:10" s="42" customFormat="1" x14ac:dyDescent="0.2">
      <c r="B22" s="68" t="s">
        <v>35</v>
      </c>
      <c r="C22" s="66"/>
      <c r="D22" s="58" t="s">
        <v>25</v>
      </c>
      <c r="E22" s="41"/>
      <c r="F22" s="68" t="s">
        <v>40</v>
      </c>
      <c r="G22" s="66"/>
      <c r="H22" s="58" t="s">
        <v>25</v>
      </c>
      <c r="I22" s="41"/>
      <c r="J22" s="25"/>
    </row>
    <row r="23" spans="1:10" x14ac:dyDescent="0.2">
      <c r="B23" s="22" t="s">
        <v>36</v>
      </c>
      <c r="C23" s="48"/>
      <c r="D23" s="50">
        <v>4312019242.0900002</v>
      </c>
      <c r="F23" s="22" t="s">
        <v>36</v>
      </c>
      <c r="G23" s="48"/>
      <c r="H23" s="50">
        <v>3771039719.1599998</v>
      </c>
    </row>
    <row r="24" spans="1:10" x14ac:dyDescent="0.2">
      <c r="B24" s="22" t="s">
        <v>37</v>
      </c>
      <c r="C24" s="48"/>
      <c r="D24" s="50">
        <v>81955771.26630576</v>
      </c>
      <c r="F24" s="22" t="s">
        <v>37</v>
      </c>
      <c r="G24" s="48"/>
      <c r="H24" s="50">
        <v>66554263.909841157</v>
      </c>
    </row>
    <row r="25" spans="1:10" x14ac:dyDescent="0.2">
      <c r="B25" s="22" t="s">
        <v>38</v>
      </c>
      <c r="C25" s="48"/>
      <c r="D25" s="50"/>
      <c r="F25" s="22" t="s">
        <v>38</v>
      </c>
      <c r="G25" s="48"/>
      <c r="H25" s="50"/>
    </row>
    <row r="26" spans="1:10" x14ac:dyDescent="0.2">
      <c r="B26" s="22" t="s">
        <v>173</v>
      </c>
      <c r="C26" s="48"/>
      <c r="D26" s="50"/>
      <c r="F26" s="22" t="s">
        <v>173</v>
      </c>
      <c r="G26" s="48"/>
      <c r="H26" s="50"/>
    </row>
    <row r="27" spans="1:10" x14ac:dyDescent="0.2">
      <c r="B27" s="22" t="s">
        <v>39</v>
      </c>
      <c r="C27" s="48"/>
      <c r="D27" s="50"/>
      <c r="F27" s="22" t="s">
        <v>39</v>
      </c>
      <c r="G27" s="48"/>
      <c r="H27" s="50"/>
    </row>
    <row r="28" spans="1:10" s="42" customFormat="1" x14ac:dyDescent="0.2">
      <c r="B28" s="69" t="s">
        <v>31</v>
      </c>
      <c r="C28" s="70"/>
      <c r="D28" s="71">
        <f>SUM(D23:D27)</f>
        <v>4393975013.3563061</v>
      </c>
      <c r="E28" s="41"/>
      <c r="F28" s="69" t="s">
        <v>31</v>
      </c>
      <c r="G28" s="70"/>
      <c r="H28" s="71">
        <f>SUM(H23:H27)</f>
        <v>3837593983.0698409</v>
      </c>
      <c r="I28" s="41"/>
      <c r="J28" s="25"/>
    </row>
    <row r="31" spans="1:10" s="13" customFormat="1" ht="15.75" thickBot="1" x14ac:dyDescent="0.3">
      <c r="A31" s="51" t="s">
        <v>41</v>
      </c>
      <c r="B31" s="28" t="s">
        <v>44</v>
      </c>
      <c r="C31" s="29"/>
      <c r="D31" s="29"/>
      <c r="E31" s="29"/>
      <c r="F31" s="28"/>
      <c r="G31" s="29"/>
      <c r="H31" s="29"/>
      <c r="I31" s="37"/>
    </row>
    <row r="33" spans="2:4" ht="25.5" x14ac:dyDescent="0.2">
      <c r="B33" s="72" t="s">
        <v>45</v>
      </c>
      <c r="C33" s="66" t="s">
        <v>25</v>
      </c>
      <c r="D33" s="67" t="s">
        <v>42</v>
      </c>
    </row>
    <row r="34" spans="2:4" x14ac:dyDescent="0.2">
      <c r="B34" s="30" t="s">
        <v>46</v>
      </c>
      <c r="C34" s="26">
        <f>SUM(C35:C62)</f>
        <v>4393975013.3563061</v>
      </c>
      <c r="D34" s="27">
        <f>SUM(D35:D62)</f>
        <v>1</v>
      </c>
    </row>
    <row r="35" spans="2:4" outlineLevel="1" x14ac:dyDescent="0.2">
      <c r="B35" s="22" t="s">
        <v>47</v>
      </c>
      <c r="C35" s="23"/>
      <c r="D35" s="24">
        <f>IF(($C$69=0),0,(C35/$C$69))</f>
        <v>0</v>
      </c>
    </row>
    <row r="36" spans="2:4" outlineLevel="1" x14ac:dyDescent="0.2">
      <c r="B36" s="22" t="s">
        <v>48</v>
      </c>
      <c r="C36" s="23"/>
      <c r="D36" s="24">
        <f t="shared" ref="D36:D62" si="0">IF(($C$69=0),0,(C36/$C$69))</f>
        <v>0</v>
      </c>
    </row>
    <row r="37" spans="2:4" outlineLevel="1" x14ac:dyDescent="0.2">
      <c r="B37" s="22" t="s">
        <v>49</v>
      </c>
      <c r="C37" s="23"/>
      <c r="D37" s="24">
        <f t="shared" si="0"/>
        <v>0</v>
      </c>
    </row>
    <row r="38" spans="2:4" outlineLevel="1" x14ac:dyDescent="0.2">
      <c r="B38" s="22" t="s">
        <v>50</v>
      </c>
      <c r="C38" s="23"/>
      <c r="D38" s="24">
        <f t="shared" si="0"/>
        <v>0</v>
      </c>
    </row>
    <row r="39" spans="2:4" outlineLevel="1" x14ac:dyDescent="0.2">
      <c r="B39" s="22" t="s">
        <v>51</v>
      </c>
      <c r="C39" s="23"/>
      <c r="D39" s="24">
        <f t="shared" si="0"/>
        <v>0</v>
      </c>
    </row>
    <row r="40" spans="2:4" outlineLevel="1" x14ac:dyDescent="0.2">
      <c r="B40" s="22" t="s">
        <v>52</v>
      </c>
      <c r="C40" s="23"/>
      <c r="D40" s="24">
        <f t="shared" si="0"/>
        <v>0</v>
      </c>
    </row>
    <row r="41" spans="2:4" outlineLevel="1" x14ac:dyDescent="0.2">
      <c r="B41" s="22" t="s">
        <v>53</v>
      </c>
      <c r="C41" s="23"/>
      <c r="D41" s="24">
        <f t="shared" si="0"/>
        <v>0</v>
      </c>
    </row>
    <row r="42" spans="2:4" outlineLevel="1" x14ac:dyDescent="0.2">
      <c r="B42" s="22" t="s">
        <v>54</v>
      </c>
      <c r="C42" s="23"/>
      <c r="D42" s="24">
        <f t="shared" si="0"/>
        <v>0</v>
      </c>
    </row>
    <row r="43" spans="2:4" outlineLevel="1" x14ac:dyDescent="0.2">
      <c r="B43" s="22" t="s">
        <v>55</v>
      </c>
      <c r="C43" s="23"/>
      <c r="D43" s="24">
        <f t="shared" si="0"/>
        <v>0</v>
      </c>
    </row>
    <row r="44" spans="2:4" outlineLevel="1" x14ac:dyDescent="0.2">
      <c r="B44" s="22" t="s">
        <v>56</v>
      </c>
      <c r="C44" s="23"/>
      <c r="D44" s="24">
        <f t="shared" si="0"/>
        <v>0</v>
      </c>
    </row>
    <row r="45" spans="2:4" outlineLevel="1" x14ac:dyDescent="0.2">
      <c r="B45" s="22" t="s">
        <v>183</v>
      </c>
      <c r="C45" s="23"/>
      <c r="D45" s="24">
        <f t="shared" si="0"/>
        <v>0</v>
      </c>
    </row>
    <row r="46" spans="2:4" outlineLevel="1" x14ac:dyDescent="0.2">
      <c r="B46" s="22" t="s">
        <v>57</v>
      </c>
      <c r="C46" s="23"/>
      <c r="D46" s="24">
        <f t="shared" si="0"/>
        <v>0</v>
      </c>
    </row>
    <row r="47" spans="2:4" outlineLevel="1" x14ac:dyDescent="0.2">
      <c r="B47" s="22" t="s">
        <v>58</v>
      </c>
      <c r="C47" s="23"/>
      <c r="D47" s="24">
        <f t="shared" si="0"/>
        <v>0</v>
      </c>
    </row>
    <row r="48" spans="2:4" outlineLevel="1" x14ac:dyDescent="0.2">
      <c r="B48" s="22" t="s">
        <v>59</v>
      </c>
      <c r="C48" s="23"/>
      <c r="D48" s="24">
        <f t="shared" si="0"/>
        <v>0</v>
      </c>
    </row>
    <row r="49" spans="2:4" outlineLevel="1" x14ac:dyDescent="0.2">
      <c r="B49" s="22" t="s">
        <v>60</v>
      </c>
      <c r="C49" s="23"/>
      <c r="D49" s="24">
        <f t="shared" si="0"/>
        <v>0</v>
      </c>
    </row>
    <row r="50" spans="2:4" outlineLevel="1" x14ac:dyDescent="0.2">
      <c r="B50" s="22" t="s">
        <v>61</v>
      </c>
      <c r="C50" s="23"/>
      <c r="D50" s="24">
        <f t="shared" si="0"/>
        <v>0</v>
      </c>
    </row>
    <row r="51" spans="2:4" outlineLevel="1" x14ac:dyDescent="0.2">
      <c r="B51" s="22" t="s">
        <v>62</v>
      </c>
      <c r="C51" s="23">
        <v>4373975013.3563061</v>
      </c>
      <c r="D51" s="24">
        <f t="shared" si="0"/>
        <v>0.99544831276026691</v>
      </c>
    </row>
    <row r="52" spans="2:4" outlineLevel="1" x14ac:dyDescent="0.2">
      <c r="B52" s="22" t="s">
        <v>63</v>
      </c>
      <c r="C52" s="23">
        <v>20000000</v>
      </c>
      <c r="D52" s="24">
        <f t="shared" si="0"/>
        <v>4.5516872397331053E-3</v>
      </c>
    </row>
    <row r="53" spans="2:4" outlineLevel="1" x14ac:dyDescent="0.2">
      <c r="B53" s="22" t="s">
        <v>64</v>
      </c>
      <c r="C53" s="23"/>
      <c r="D53" s="24">
        <f t="shared" si="0"/>
        <v>0</v>
      </c>
    </row>
    <row r="54" spans="2:4" outlineLevel="1" x14ac:dyDescent="0.2">
      <c r="B54" s="22" t="s">
        <v>65</v>
      </c>
      <c r="C54" s="23"/>
      <c r="D54" s="24">
        <f t="shared" si="0"/>
        <v>0</v>
      </c>
    </row>
    <row r="55" spans="2:4" outlineLevel="1" x14ac:dyDescent="0.2">
      <c r="B55" s="22" t="s">
        <v>66</v>
      </c>
      <c r="C55" s="23"/>
      <c r="D55" s="24">
        <f t="shared" si="0"/>
        <v>0</v>
      </c>
    </row>
    <row r="56" spans="2:4" outlineLevel="1" x14ac:dyDescent="0.2">
      <c r="B56" s="22" t="s">
        <v>67</v>
      </c>
      <c r="C56" s="23"/>
      <c r="D56" s="24">
        <f t="shared" si="0"/>
        <v>0</v>
      </c>
    </row>
    <row r="57" spans="2:4" outlineLevel="1" x14ac:dyDescent="0.2">
      <c r="B57" s="22" t="s">
        <v>68</v>
      </c>
      <c r="C57" s="23"/>
      <c r="D57" s="24">
        <f t="shared" si="0"/>
        <v>0</v>
      </c>
    </row>
    <row r="58" spans="2:4" outlineLevel="1" x14ac:dyDescent="0.2">
      <c r="B58" s="22" t="s">
        <v>69</v>
      </c>
      <c r="C58" s="23"/>
      <c r="D58" s="24">
        <f t="shared" si="0"/>
        <v>0</v>
      </c>
    </row>
    <row r="59" spans="2:4" outlineLevel="1" x14ac:dyDescent="0.2">
      <c r="B59" s="22" t="s">
        <v>70</v>
      </c>
      <c r="C59" s="23"/>
      <c r="D59" s="24">
        <f t="shared" si="0"/>
        <v>0</v>
      </c>
    </row>
    <row r="60" spans="2:4" outlineLevel="1" x14ac:dyDescent="0.2">
      <c r="B60" s="22" t="s">
        <v>71</v>
      </c>
      <c r="C60" s="23"/>
      <c r="D60" s="24">
        <f t="shared" si="0"/>
        <v>0</v>
      </c>
    </row>
    <row r="61" spans="2:4" outlineLevel="1" x14ac:dyDescent="0.2">
      <c r="B61" s="22" t="s">
        <v>72</v>
      </c>
      <c r="C61" s="23"/>
      <c r="D61" s="24">
        <f t="shared" si="0"/>
        <v>0</v>
      </c>
    </row>
    <row r="62" spans="2:4" outlineLevel="1" x14ac:dyDescent="0.2">
      <c r="B62" s="22" t="s">
        <v>73</v>
      </c>
      <c r="C62" s="23"/>
      <c r="D62" s="24">
        <f t="shared" si="0"/>
        <v>0</v>
      </c>
    </row>
    <row r="63" spans="2:4" x14ac:dyDescent="0.2">
      <c r="B63" s="30" t="s">
        <v>74</v>
      </c>
      <c r="C63" s="26">
        <f>SUM(C64:C66)</f>
        <v>0</v>
      </c>
      <c r="D63" s="27">
        <f>SUM(D64:D66)</f>
        <v>0</v>
      </c>
    </row>
    <row r="64" spans="2:4" outlineLevel="1" x14ac:dyDescent="0.2">
      <c r="B64" s="22" t="s">
        <v>75</v>
      </c>
      <c r="C64" s="23"/>
      <c r="D64" s="24">
        <f>IF(($C$69=0),0,(C64/$C$69))</f>
        <v>0</v>
      </c>
    </row>
    <row r="65" spans="2:8" outlineLevel="1" x14ac:dyDescent="0.2">
      <c r="B65" s="22" t="s">
        <v>76</v>
      </c>
      <c r="C65" s="23"/>
      <c r="D65" s="24">
        <f>IF(($C$69=0),0,(C65/$C$69))</f>
        <v>0</v>
      </c>
    </row>
    <row r="66" spans="2:8" outlineLevel="1" x14ac:dyDescent="0.2">
      <c r="B66" s="22" t="s">
        <v>77</v>
      </c>
      <c r="C66" s="23"/>
      <c r="D66" s="24">
        <f>IF(($C$69=0),0,(C66/$C$69))</f>
        <v>0</v>
      </c>
    </row>
    <row r="67" spans="2:8" x14ac:dyDescent="0.2">
      <c r="B67" s="30" t="s">
        <v>78</v>
      </c>
      <c r="C67" s="26"/>
      <c r="D67" s="27">
        <f>IF(($C$69=0),0,(C67/$C$69))</f>
        <v>0</v>
      </c>
    </row>
    <row r="68" spans="2:8" x14ac:dyDescent="0.2">
      <c r="B68" s="30" t="s">
        <v>79</v>
      </c>
      <c r="C68" s="26"/>
      <c r="D68" s="27">
        <f>IF(($C$69=0),0,(C68/$C$69))</f>
        <v>0</v>
      </c>
    </row>
    <row r="69" spans="2:8" x14ac:dyDescent="0.2">
      <c r="B69" s="65" t="s">
        <v>31</v>
      </c>
      <c r="C69" s="73">
        <f>C34+C63+C67+C68</f>
        <v>4393975013.3563061</v>
      </c>
      <c r="D69" s="74">
        <f>D34+D63+D67+D68</f>
        <v>1</v>
      </c>
    </row>
    <row r="71" spans="2:8" x14ac:dyDescent="0.2">
      <c r="B71" s="68" t="s">
        <v>80</v>
      </c>
      <c r="C71" s="57"/>
      <c r="D71" s="57"/>
      <c r="E71" s="56"/>
      <c r="F71" s="56"/>
      <c r="G71" s="56"/>
      <c r="H71" s="75"/>
    </row>
    <row r="72" spans="2:8" ht="15" customHeight="1" x14ac:dyDescent="0.2">
      <c r="B72" s="76"/>
      <c r="C72" s="60" t="s">
        <v>25</v>
      </c>
      <c r="D72" s="59"/>
      <c r="E72" s="59"/>
      <c r="F72" s="60" t="s">
        <v>81</v>
      </c>
      <c r="G72" s="132" t="s">
        <v>118</v>
      </c>
      <c r="H72" s="133"/>
    </row>
    <row r="73" spans="2:8" ht="15" customHeight="1" x14ac:dyDescent="0.2">
      <c r="B73" s="22" t="s">
        <v>164</v>
      </c>
      <c r="C73" s="23"/>
      <c r="D73" s="47"/>
      <c r="E73" s="47"/>
      <c r="F73" s="52">
        <f>IF(($C$83=0),0,(C73/$C$83))</f>
        <v>0</v>
      </c>
      <c r="G73" s="126">
        <f>IF(($C$69=0),0,(C73/$C$69))</f>
        <v>0</v>
      </c>
      <c r="H73" s="127"/>
    </row>
    <row r="74" spans="2:8" ht="15" customHeight="1" x14ac:dyDescent="0.2">
      <c r="B74" s="22" t="s">
        <v>82</v>
      </c>
      <c r="C74" s="23">
        <v>275342974.26999998</v>
      </c>
      <c r="D74" s="47"/>
      <c r="E74" s="47"/>
      <c r="F74" s="52">
        <f t="shared" ref="F74:F81" si="1">IF(($C$83=0),0,(C74/$C$83))</f>
        <v>6.2950285136338616E-2</v>
      </c>
      <c r="G74" s="126">
        <f t="shared" ref="G74:G81" si="2">IF(($C$69=0),0,(C74/$C$69))</f>
        <v>6.266375512674599E-2</v>
      </c>
      <c r="H74" s="127"/>
    </row>
    <row r="75" spans="2:8" ht="15" customHeight="1" x14ac:dyDescent="0.2">
      <c r="B75" s="22" t="s">
        <v>83</v>
      </c>
      <c r="C75" s="23">
        <v>3925345693.7644992</v>
      </c>
      <c r="D75" s="47"/>
      <c r="E75" s="47"/>
      <c r="F75" s="52">
        <f t="shared" si="1"/>
        <v>0.89743212564729358</v>
      </c>
      <c r="G75" s="126">
        <f t="shared" si="2"/>
        <v>0.89334729529245827</v>
      </c>
      <c r="H75" s="127"/>
    </row>
    <row r="76" spans="2:8" ht="15" customHeight="1" x14ac:dyDescent="0.2">
      <c r="B76" s="22" t="s">
        <v>84</v>
      </c>
      <c r="C76" s="23">
        <v>57232258.539999999</v>
      </c>
      <c r="D76" s="47"/>
      <c r="E76" s="47"/>
      <c r="F76" s="52">
        <f t="shared" si="1"/>
        <v>1.3084724618964766E-2</v>
      </c>
      <c r="G76" s="126">
        <f t="shared" si="2"/>
        <v>1.3025167044881202E-2</v>
      </c>
      <c r="H76" s="127"/>
    </row>
    <row r="77" spans="2:8" ht="15" customHeight="1" x14ac:dyDescent="0.2">
      <c r="B77" s="22" t="s">
        <v>85</v>
      </c>
      <c r="C77" s="23">
        <v>389773.75</v>
      </c>
      <c r="D77" s="47"/>
      <c r="E77" s="47"/>
      <c r="F77" s="52">
        <f t="shared" si="1"/>
        <v>8.9112020258413135E-5</v>
      </c>
      <c r="G77" s="126">
        <f t="shared" si="2"/>
        <v>8.8706410212896082E-5</v>
      </c>
      <c r="H77" s="127"/>
    </row>
    <row r="78" spans="2:8" ht="15" customHeight="1" x14ac:dyDescent="0.2">
      <c r="B78" s="22" t="s">
        <v>86</v>
      </c>
      <c r="C78" s="23">
        <v>28326.03</v>
      </c>
      <c r="D78" s="47"/>
      <c r="E78" s="47"/>
      <c r="F78" s="52">
        <f t="shared" si="1"/>
        <v>6.4760383663610444E-6</v>
      </c>
      <c r="G78" s="126">
        <f t="shared" si="2"/>
        <v>6.4465614651648569E-6</v>
      </c>
      <c r="H78" s="127"/>
    </row>
    <row r="79" spans="2:8" ht="15" customHeight="1" x14ac:dyDescent="0.2">
      <c r="B79" s="22" t="s">
        <v>87</v>
      </c>
      <c r="C79" s="23">
        <v>37955461.68</v>
      </c>
      <c r="D79" s="47"/>
      <c r="E79" s="47"/>
      <c r="F79" s="52">
        <f t="shared" si="1"/>
        <v>8.6775671018009381E-3</v>
      </c>
      <c r="G79" s="126">
        <f t="shared" si="2"/>
        <v>8.6380695303517434E-3</v>
      </c>
      <c r="H79" s="127"/>
    </row>
    <row r="80" spans="2:8" ht="15" customHeight="1" x14ac:dyDescent="0.2">
      <c r="B80" s="22" t="s">
        <v>88</v>
      </c>
      <c r="C80" s="23">
        <v>44526368.670000002</v>
      </c>
      <c r="D80" s="47"/>
      <c r="E80" s="47"/>
      <c r="F80" s="52">
        <f t="shared" si="1"/>
        <v>1.0179840656161714E-2</v>
      </c>
      <c r="G80" s="126">
        <f t="shared" si="2"/>
        <v>1.0133505205344546E-2</v>
      </c>
      <c r="H80" s="127"/>
    </row>
    <row r="81" spans="1:9" ht="15" customHeight="1" x14ac:dyDescent="0.2">
      <c r="B81" s="22" t="s">
        <v>89</v>
      </c>
      <c r="C81" s="23">
        <v>29110795.07</v>
      </c>
      <c r="D81" s="47"/>
      <c r="E81" s="47"/>
      <c r="F81" s="52">
        <f t="shared" si="1"/>
        <v>6.6554552737744738E-3</v>
      </c>
      <c r="G81" s="126">
        <f t="shared" si="2"/>
        <v>6.6251617229302201E-3</v>
      </c>
      <c r="H81" s="127"/>
    </row>
    <row r="82" spans="1:9" ht="15" customHeight="1" x14ac:dyDescent="0.2">
      <c r="B82" s="22" t="s">
        <v>90</v>
      </c>
      <c r="C82" s="23">
        <v>4043361.5818067198</v>
      </c>
      <c r="D82" s="47"/>
      <c r="E82" s="47"/>
      <c r="F82" s="52">
        <f>IF(($C$83=0),0,(C82/$C$83))</f>
        <v>9.2441350704107136E-4</v>
      </c>
      <c r="G82" s="126">
        <f>IF(($C$69=0),0,(C82/$C$69))</f>
        <v>9.2020586587683562E-4</v>
      </c>
      <c r="H82" s="127"/>
    </row>
    <row r="83" spans="1:9" ht="15" customHeight="1" x14ac:dyDescent="0.2">
      <c r="B83" s="65" t="s">
        <v>31</v>
      </c>
      <c r="C83" s="73">
        <f>SUM(C73:C82)</f>
        <v>4373975013.3563061</v>
      </c>
      <c r="D83" s="77"/>
      <c r="E83" s="77"/>
      <c r="F83" s="78">
        <f>SUM(F73:F82)</f>
        <v>0.99999999999999989</v>
      </c>
      <c r="G83" s="128">
        <f>SUM(G73:H82)</f>
        <v>0.99544831276026691</v>
      </c>
      <c r="H83" s="129"/>
    </row>
    <row r="85" spans="1:9" s="13" customFormat="1" ht="15.75" thickBot="1" x14ac:dyDescent="0.3">
      <c r="A85" s="51" t="s">
        <v>43</v>
      </c>
      <c r="B85" s="28" t="s">
        <v>161</v>
      </c>
      <c r="C85" s="29"/>
      <c r="D85" s="29"/>
      <c r="E85" s="29"/>
      <c r="F85" s="28"/>
      <c r="G85" s="29"/>
      <c r="H85" s="29"/>
      <c r="I85" s="37"/>
    </row>
    <row r="87" spans="1:9" ht="15" customHeight="1" x14ac:dyDescent="0.2">
      <c r="B87" s="124" t="s">
        <v>160</v>
      </c>
      <c r="C87" s="125"/>
      <c r="D87" s="66"/>
      <c r="E87" s="66"/>
      <c r="F87" s="66" t="s">
        <v>25</v>
      </c>
      <c r="G87" s="130" t="s">
        <v>42</v>
      </c>
      <c r="H87" s="131"/>
    </row>
    <row r="88" spans="1:9" x14ac:dyDescent="0.2">
      <c r="B88" s="120" t="s">
        <v>158</v>
      </c>
      <c r="C88" s="121"/>
      <c r="D88" s="48"/>
      <c r="E88" s="48"/>
      <c r="F88" s="23">
        <v>20000000</v>
      </c>
      <c r="G88" s="126">
        <f>IF(($F$95=0),0,(F88/$F$95))</f>
        <v>4.5516872397331053E-3</v>
      </c>
      <c r="H88" s="127"/>
    </row>
    <row r="89" spans="1:9" x14ac:dyDescent="0.2">
      <c r="B89" s="120" t="s">
        <v>155</v>
      </c>
      <c r="C89" s="121"/>
      <c r="D89" s="48"/>
      <c r="E89" s="48"/>
      <c r="F89" s="23">
        <v>1542700660.4300001</v>
      </c>
      <c r="G89" s="126">
        <f t="shared" ref="G89:G94" si="3">IF(($F$95=0),0,(F89/$F$95))</f>
        <v>0.3510945455403533</v>
      </c>
      <c r="H89" s="127"/>
    </row>
    <row r="90" spans="1:9" x14ac:dyDescent="0.2">
      <c r="B90" s="118" t="s">
        <v>154</v>
      </c>
      <c r="C90" s="119"/>
      <c r="D90" s="48"/>
      <c r="E90" s="48"/>
      <c r="F90" s="23">
        <v>382948201.77287775</v>
      </c>
      <c r="G90" s="126">
        <f t="shared" si="3"/>
        <v>8.7153022174417311E-2</v>
      </c>
      <c r="H90" s="127"/>
    </row>
    <row r="91" spans="1:9" x14ac:dyDescent="0.2">
      <c r="B91" s="120" t="s">
        <v>157</v>
      </c>
      <c r="C91" s="121"/>
      <c r="D91" s="48"/>
      <c r="E91" s="48"/>
      <c r="F91" s="23"/>
      <c r="G91" s="126">
        <f t="shared" si="3"/>
        <v>0</v>
      </c>
      <c r="H91" s="127"/>
    </row>
    <row r="92" spans="1:9" x14ac:dyDescent="0.2">
      <c r="B92" s="120" t="s">
        <v>156</v>
      </c>
      <c r="C92" s="121"/>
      <c r="D92" s="48"/>
      <c r="E92" s="48"/>
      <c r="F92" s="23">
        <v>2155480841.3876114</v>
      </c>
      <c r="G92" s="126">
        <f t="shared" si="3"/>
        <v>0.49055373206165842</v>
      </c>
      <c r="H92" s="127"/>
    </row>
    <row r="93" spans="1:9" x14ac:dyDescent="0.2">
      <c r="B93" s="120" t="s">
        <v>159</v>
      </c>
      <c r="C93" s="121"/>
      <c r="D93" s="48"/>
      <c r="E93" s="48"/>
      <c r="F93" s="23">
        <v>189725481.33258939</v>
      </c>
      <c r="G93" s="126">
        <f t="shared" si="3"/>
        <v>4.3178552621688432E-2</v>
      </c>
      <c r="H93" s="127"/>
    </row>
    <row r="94" spans="1:9" x14ac:dyDescent="0.2">
      <c r="B94" s="120" t="s">
        <v>175</v>
      </c>
      <c r="C94" s="121"/>
      <c r="D94" s="48"/>
      <c r="E94" s="48"/>
      <c r="F94" s="23">
        <v>103119828.43322743</v>
      </c>
      <c r="G94" s="126">
        <f t="shared" si="3"/>
        <v>2.3468460362149418E-2</v>
      </c>
      <c r="H94" s="127"/>
    </row>
    <row r="95" spans="1:9" ht="15" customHeight="1" x14ac:dyDescent="0.2">
      <c r="B95" s="124" t="s">
        <v>31</v>
      </c>
      <c r="C95" s="125"/>
      <c r="D95" s="70"/>
      <c r="E95" s="70"/>
      <c r="F95" s="73">
        <f>SUM(F88:F94)</f>
        <v>4393975013.3563061</v>
      </c>
      <c r="G95" s="128">
        <f>SUM(G88:H94)</f>
        <v>1</v>
      </c>
      <c r="H95" s="129"/>
    </row>
    <row r="97" spans="1:10" s="13" customFormat="1" ht="15.75" thickBot="1" x14ac:dyDescent="0.3">
      <c r="A97" s="53" t="s">
        <v>91</v>
      </c>
      <c r="B97" s="28" t="s">
        <v>119</v>
      </c>
      <c r="C97" s="29"/>
      <c r="D97" s="29"/>
      <c r="E97" s="29"/>
      <c r="F97" s="28"/>
      <c r="G97" s="29"/>
      <c r="H97" s="29"/>
      <c r="I97" s="37"/>
    </row>
    <row r="99" spans="1:10" ht="15" customHeight="1" x14ac:dyDescent="0.2">
      <c r="B99" s="79" t="s">
        <v>184</v>
      </c>
      <c r="C99" s="80"/>
      <c r="D99" s="80"/>
      <c r="E99" s="80"/>
      <c r="F99" s="80"/>
      <c r="G99" s="122">
        <v>6.3485985920000001</v>
      </c>
      <c r="H99" s="123"/>
      <c r="J99" s="54"/>
    </row>
    <row r="101" spans="1:10" x14ac:dyDescent="0.2">
      <c r="B101" s="68" t="s">
        <v>162</v>
      </c>
      <c r="C101" s="57" t="s">
        <v>25</v>
      </c>
      <c r="D101" s="58" t="s">
        <v>42</v>
      </c>
    </row>
    <row r="102" spans="1:10" x14ac:dyDescent="0.2">
      <c r="B102" s="22" t="s">
        <v>93</v>
      </c>
      <c r="C102" s="23">
        <v>819105514</v>
      </c>
      <c r="D102" s="24">
        <f>IF(($C$107=0),0,(C102/$C$107))</f>
        <v>0.18641560580344133</v>
      </c>
    </row>
    <row r="103" spans="1:10" x14ac:dyDescent="0.2">
      <c r="B103" s="22" t="s">
        <v>94</v>
      </c>
      <c r="C103" s="23">
        <v>683253969.26999998</v>
      </c>
      <c r="D103" s="24">
        <f>IF(($C$107=0),0,(C103/$C$107))</f>
        <v>0.15549791867116272</v>
      </c>
    </row>
    <row r="104" spans="1:10" x14ac:dyDescent="0.2">
      <c r="B104" s="22" t="s">
        <v>95</v>
      </c>
      <c r="C104" s="23">
        <v>295912486.56</v>
      </c>
      <c r="D104" s="24">
        <f>IF(($C$107=0),0,(C104/$C$107))</f>
        <v>6.73450544576423E-2</v>
      </c>
    </row>
    <row r="105" spans="1:10" x14ac:dyDescent="0.2">
      <c r="B105" s="22" t="s">
        <v>96</v>
      </c>
      <c r="C105" s="23">
        <v>1345832994.1508386</v>
      </c>
      <c r="D105" s="24">
        <f>IF(($C$107=0),0,(C105/$C$107))</f>
        <v>0.30629054331440858</v>
      </c>
    </row>
    <row r="106" spans="1:10" x14ac:dyDescent="0.2">
      <c r="B106" s="22" t="s">
        <v>97</v>
      </c>
      <c r="C106" s="23">
        <v>1249870049.3754673</v>
      </c>
      <c r="D106" s="24">
        <f>IF(($C$107=0),0,(C106/$C$107))</f>
        <v>0.28445087775334504</v>
      </c>
    </row>
    <row r="107" spans="1:10" x14ac:dyDescent="0.2">
      <c r="B107" s="65" t="s">
        <v>31</v>
      </c>
      <c r="C107" s="73">
        <f>SUM(C102:C106)</f>
        <v>4393975013.3563061</v>
      </c>
      <c r="D107" s="74">
        <f>SUM(D102:D106)</f>
        <v>1</v>
      </c>
    </row>
    <row r="109" spans="1:10" s="13" customFormat="1" ht="15.75" thickBot="1" x14ac:dyDescent="0.3">
      <c r="A109" s="53" t="s">
        <v>92</v>
      </c>
      <c r="B109" s="28" t="s">
        <v>99</v>
      </c>
      <c r="C109" s="29"/>
      <c r="D109" s="29"/>
      <c r="E109" s="29"/>
      <c r="F109" s="28"/>
      <c r="G109" s="29"/>
      <c r="H109" s="29"/>
      <c r="I109" s="37"/>
    </row>
    <row r="111" spans="1:10" x14ac:dyDescent="0.2">
      <c r="B111" s="30" t="s">
        <v>100</v>
      </c>
      <c r="C111" s="31"/>
      <c r="D111" s="32"/>
      <c r="E111" s="31"/>
      <c r="F111" s="32"/>
      <c r="G111" s="31"/>
      <c r="H111" s="33"/>
    </row>
    <row r="112" spans="1:10" ht="27.75" customHeight="1" x14ac:dyDescent="0.2">
      <c r="B112" s="118" t="s">
        <v>178</v>
      </c>
      <c r="C112" s="121"/>
      <c r="D112" s="121"/>
      <c r="E112" s="121"/>
      <c r="F112" s="121"/>
      <c r="G112" s="121"/>
      <c r="H112" s="34">
        <v>9.8430428600000006</v>
      </c>
      <c r="I112" s="4"/>
    </row>
    <row r="113" spans="2:9" x14ac:dyDescent="0.2">
      <c r="B113" s="120" t="s">
        <v>179</v>
      </c>
      <c r="C113" s="121"/>
      <c r="D113" s="121"/>
      <c r="E113" s="121"/>
      <c r="F113" s="121"/>
      <c r="G113" s="121"/>
      <c r="H113" s="34">
        <v>15.72647604</v>
      </c>
      <c r="I113" s="4"/>
    </row>
    <row r="114" spans="2:9" x14ac:dyDescent="0.2">
      <c r="B114" s="118" t="s">
        <v>144</v>
      </c>
      <c r="C114" s="119"/>
      <c r="D114" s="119"/>
      <c r="E114" s="119"/>
      <c r="F114" s="119"/>
      <c r="G114" s="119"/>
      <c r="H114" s="34">
        <v>5.7884158899999996</v>
      </c>
      <c r="I114" s="4"/>
    </row>
    <row r="116" spans="2:9" x14ac:dyDescent="0.2">
      <c r="B116" s="25" t="s">
        <v>145</v>
      </c>
    </row>
    <row r="117" spans="2:9" x14ac:dyDescent="0.2">
      <c r="B117" s="68" t="s">
        <v>35</v>
      </c>
      <c r="C117" s="57" t="s">
        <v>25</v>
      </c>
      <c r="D117" s="58" t="s">
        <v>42</v>
      </c>
      <c r="F117" s="68" t="s">
        <v>40</v>
      </c>
      <c r="G117" s="57" t="s">
        <v>25</v>
      </c>
      <c r="H117" s="58" t="s">
        <v>42</v>
      </c>
    </row>
    <row r="118" spans="2:9" x14ac:dyDescent="0.2">
      <c r="B118" s="22" t="s">
        <v>93</v>
      </c>
      <c r="C118" s="23">
        <v>111055522.56999999</v>
      </c>
      <c r="D118" s="24">
        <f>IF(($C$123=0),0,(C118/$C$123))</f>
        <v>2.5274500249188044E-2</v>
      </c>
      <c r="F118" s="22" t="s">
        <v>93</v>
      </c>
      <c r="G118" s="23">
        <v>599056525.91984117</v>
      </c>
      <c r="H118" s="24">
        <f>IF(($G$123=0),0,(G118/$G$123))</f>
        <v>0.15610211204277333</v>
      </c>
    </row>
    <row r="119" spans="2:9" x14ac:dyDescent="0.2">
      <c r="B119" s="22" t="s">
        <v>94</v>
      </c>
      <c r="C119" s="23">
        <v>235336769.06</v>
      </c>
      <c r="D119" s="24">
        <f>IF(($C$123=0),0,(C119/$C$123))</f>
        <v>5.3558968438520933E-2</v>
      </c>
      <c r="F119" s="22" t="s">
        <v>94</v>
      </c>
      <c r="G119" s="23">
        <v>642663906</v>
      </c>
      <c r="H119" s="24">
        <f>IF(($G$123=0),0,(G119/$G$123))</f>
        <v>0.16746532041566004</v>
      </c>
    </row>
    <row r="120" spans="2:9" x14ac:dyDescent="0.2">
      <c r="B120" s="22" t="s">
        <v>95</v>
      </c>
      <c r="C120" s="23">
        <v>375145564.39018017</v>
      </c>
      <c r="D120" s="24">
        <f>IF(($C$123=0),0,(C120/$C$123))</f>
        <v>8.5377263923862856E-2</v>
      </c>
      <c r="F120" s="22" t="s">
        <v>95</v>
      </c>
      <c r="G120" s="23">
        <v>1060500000</v>
      </c>
      <c r="H120" s="24">
        <f>IF(($G$123=0),0,(G120/$G$123))</f>
        <v>0.27634502364725533</v>
      </c>
    </row>
    <row r="121" spans="2:9" x14ac:dyDescent="0.2">
      <c r="B121" s="22" t="s">
        <v>96</v>
      </c>
      <c r="C121" s="23">
        <v>553592228.09083855</v>
      </c>
      <c r="D121" s="24">
        <f>IF(($C$123=0),0,(C121/$C$123))</f>
        <v>0.12598893403082442</v>
      </c>
      <c r="F121" s="22" t="s">
        <v>96</v>
      </c>
      <c r="G121" s="23">
        <v>717650000</v>
      </c>
      <c r="H121" s="24">
        <f>IF(($G$123=0),0,(G121/$G$123))</f>
        <v>0.18700519209849389</v>
      </c>
    </row>
    <row r="122" spans="2:9" x14ac:dyDescent="0.2">
      <c r="B122" s="22" t="s">
        <v>97</v>
      </c>
      <c r="C122" s="23">
        <v>3118844929.2452869</v>
      </c>
      <c r="D122" s="24">
        <f>IF(($C$123=0),0,(C122/$C$123))</f>
        <v>0.70980033335760362</v>
      </c>
      <c r="F122" s="22" t="s">
        <v>97</v>
      </c>
      <c r="G122" s="23">
        <v>817723551.14999998</v>
      </c>
      <c r="H122" s="24">
        <f>IF(($G$123=0),0,(G122/$G$123))</f>
        <v>0.21308235179581739</v>
      </c>
    </row>
    <row r="123" spans="2:9" x14ac:dyDescent="0.2">
      <c r="B123" s="65" t="s">
        <v>31</v>
      </c>
      <c r="C123" s="73">
        <f>SUM(C118:C122)</f>
        <v>4393975013.3563061</v>
      </c>
      <c r="D123" s="74">
        <f>SUM(D118:D122)</f>
        <v>0.99999999999999989</v>
      </c>
      <c r="F123" s="65" t="s">
        <v>31</v>
      </c>
      <c r="G123" s="73">
        <f>SUM(G118:G122)</f>
        <v>3837593983.0698414</v>
      </c>
      <c r="H123" s="74">
        <f>SUM(H118:H122)</f>
        <v>0.99999999999999989</v>
      </c>
    </row>
    <row r="124" spans="2:9" x14ac:dyDescent="0.2">
      <c r="C124" s="25"/>
      <c r="D124" s="25"/>
      <c r="E124" s="25"/>
      <c r="G124" s="25"/>
      <c r="H124" s="25"/>
    </row>
    <row r="125" spans="2:9" x14ac:dyDescent="0.2">
      <c r="C125" s="25"/>
      <c r="D125" s="25"/>
      <c r="E125" s="25"/>
      <c r="G125" s="25"/>
      <c r="H125" s="25"/>
    </row>
    <row r="126" spans="2:9" x14ac:dyDescent="0.2">
      <c r="C126" s="25"/>
      <c r="D126" s="25"/>
      <c r="E126" s="25"/>
      <c r="G126" s="25"/>
      <c r="H126" s="25"/>
    </row>
    <row r="127" spans="2:9" x14ac:dyDescent="0.2">
      <c r="C127" s="25"/>
      <c r="D127" s="25"/>
      <c r="E127" s="25"/>
      <c r="G127" s="25"/>
      <c r="H127" s="25"/>
    </row>
    <row r="128" spans="2:9" x14ac:dyDescent="0.2">
      <c r="C128" s="25"/>
      <c r="D128" s="25"/>
      <c r="E128" s="25"/>
      <c r="G128" s="25"/>
      <c r="H128" s="25"/>
    </row>
    <row r="129" spans="1:9" x14ac:dyDescent="0.2">
      <c r="C129" s="25"/>
      <c r="D129" s="25"/>
      <c r="E129" s="25"/>
      <c r="G129" s="25"/>
      <c r="H129" s="25"/>
    </row>
    <row r="130" spans="1:9" x14ac:dyDescent="0.2">
      <c r="C130" s="25"/>
      <c r="D130" s="25"/>
      <c r="E130" s="25"/>
      <c r="G130" s="25"/>
      <c r="H130" s="25"/>
    </row>
    <row r="131" spans="1:9" x14ac:dyDescent="0.2">
      <c r="C131" s="25"/>
      <c r="D131" s="25"/>
      <c r="E131" s="25"/>
      <c r="G131" s="25"/>
      <c r="H131" s="25"/>
    </row>
    <row r="132" spans="1:9" x14ac:dyDescent="0.2">
      <c r="C132" s="25"/>
      <c r="D132" s="25"/>
      <c r="E132" s="25"/>
      <c r="G132" s="25"/>
      <c r="H132" s="25"/>
    </row>
    <row r="133" spans="1:9" x14ac:dyDescent="0.2">
      <c r="C133" s="25"/>
      <c r="D133" s="25"/>
      <c r="E133" s="25"/>
      <c r="G133" s="25"/>
      <c r="H133" s="25"/>
    </row>
    <row r="134" spans="1:9" x14ac:dyDescent="0.2">
      <c r="C134" s="25"/>
      <c r="D134" s="25"/>
      <c r="E134" s="25"/>
      <c r="G134" s="25"/>
      <c r="H134" s="25"/>
    </row>
    <row r="135" spans="1:9" x14ac:dyDescent="0.2">
      <c r="C135" s="25"/>
      <c r="D135" s="25"/>
      <c r="E135" s="25"/>
      <c r="G135" s="25"/>
      <c r="H135" s="25"/>
    </row>
    <row r="136" spans="1:9" x14ac:dyDescent="0.2">
      <c r="C136" s="25"/>
      <c r="D136" s="25"/>
      <c r="E136" s="25"/>
      <c r="G136" s="25"/>
      <c r="H136" s="25"/>
    </row>
    <row r="138" spans="1:9" s="13" customFormat="1" ht="15.75" thickBot="1" x14ac:dyDescent="0.3">
      <c r="A138" s="53" t="s">
        <v>98</v>
      </c>
      <c r="B138" s="28" t="s">
        <v>101</v>
      </c>
      <c r="C138" s="29"/>
      <c r="D138" s="29"/>
      <c r="E138" s="29"/>
      <c r="F138" s="28"/>
      <c r="G138" s="29"/>
      <c r="H138" s="29"/>
      <c r="I138" s="37"/>
    </row>
    <row r="140" spans="1:9" x14ac:dyDescent="0.2">
      <c r="B140" s="65" t="s">
        <v>102</v>
      </c>
      <c r="C140" s="57"/>
      <c r="D140" s="67" t="s">
        <v>25</v>
      </c>
    </row>
    <row r="141" spans="1:9" x14ac:dyDescent="0.2">
      <c r="B141" s="22" t="s">
        <v>146</v>
      </c>
      <c r="C141" s="48"/>
      <c r="D141" s="55" t="s">
        <v>189</v>
      </c>
    </row>
    <row r="143" spans="1:9" x14ac:dyDescent="0.2">
      <c r="B143" s="65" t="s">
        <v>35</v>
      </c>
      <c r="C143" s="57"/>
      <c r="D143" s="67" t="s">
        <v>25</v>
      </c>
      <c r="F143" s="65" t="s">
        <v>40</v>
      </c>
      <c r="G143" s="57"/>
      <c r="H143" s="67" t="s">
        <v>25</v>
      </c>
    </row>
    <row r="144" spans="1:9" x14ac:dyDescent="0.2">
      <c r="B144" s="22" t="s">
        <v>182</v>
      </c>
      <c r="C144" s="48"/>
      <c r="D144" s="50">
        <v>2356155793.7730784</v>
      </c>
      <c r="F144" s="22" t="s">
        <v>182</v>
      </c>
      <c r="G144" s="48"/>
      <c r="H144" s="50">
        <v>621706525.91984117</v>
      </c>
    </row>
    <row r="145" spans="2:8" x14ac:dyDescent="0.2">
      <c r="B145" s="22" t="s">
        <v>103</v>
      </c>
      <c r="C145" s="48"/>
      <c r="D145" s="50">
        <v>23294340.699999999</v>
      </c>
      <c r="F145" s="22" t="s">
        <v>103</v>
      </c>
      <c r="G145" s="48"/>
      <c r="H145" s="50">
        <v>550000000</v>
      </c>
    </row>
    <row r="146" spans="2:8" x14ac:dyDescent="0.2">
      <c r="B146" s="22" t="s">
        <v>104</v>
      </c>
      <c r="C146" s="48"/>
      <c r="D146" s="50">
        <v>157935027.65000001</v>
      </c>
      <c r="F146" s="22" t="s">
        <v>104</v>
      </c>
      <c r="G146" s="48"/>
      <c r="H146" s="50">
        <v>1153163906</v>
      </c>
    </row>
    <row r="147" spans="2:8" x14ac:dyDescent="0.2">
      <c r="B147" s="22" t="s">
        <v>105</v>
      </c>
      <c r="C147" s="48"/>
      <c r="D147" s="50">
        <v>1856589851.2332275</v>
      </c>
      <c r="F147" s="22" t="s">
        <v>106</v>
      </c>
      <c r="G147" s="48"/>
      <c r="H147" s="50">
        <v>1512723551.1500001</v>
      </c>
    </row>
    <row r="148" spans="2:8" x14ac:dyDescent="0.2">
      <c r="B148" s="65" t="s">
        <v>31</v>
      </c>
      <c r="C148" s="70"/>
      <c r="D148" s="81">
        <f>SUM(D144:D147)</f>
        <v>4393975013.3563061</v>
      </c>
      <c r="F148" s="65" t="s">
        <v>31</v>
      </c>
      <c r="G148" s="70"/>
      <c r="H148" s="81">
        <f>SUM(H144:H147)</f>
        <v>3837593983.0698414</v>
      </c>
    </row>
  </sheetData>
  <mergeCells count="34">
    <mergeCell ref="B88:C88"/>
    <mergeCell ref="G87:H87"/>
    <mergeCell ref="G88:H88"/>
    <mergeCell ref="G72:H72"/>
    <mergeCell ref="G74:H74"/>
    <mergeCell ref="G75:H75"/>
    <mergeCell ref="G76:H76"/>
    <mergeCell ref="G77:H77"/>
    <mergeCell ref="G73:H73"/>
    <mergeCell ref="B87:C87"/>
    <mergeCell ref="G78:H78"/>
    <mergeCell ref="G79:H79"/>
    <mergeCell ref="G80:H80"/>
    <mergeCell ref="G81:H81"/>
    <mergeCell ref="G82:H82"/>
    <mergeCell ref="G83:H83"/>
    <mergeCell ref="B90:C90"/>
    <mergeCell ref="B89:C89"/>
    <mergeCell ref="B92:C92"/>
    <mergeCell ref="G99:H99"/>
    <mergeCell ref="B95:C95"/>
    <mergeCell ref="G94:H94"/>
    <mergeCell ref="G95:H95"/>
    <mergeCell ref="G90:H90"/>
    <mergeCell ref="B93:C93"/>
    <mergeCell ref="G89:H89"/>
    <mergeCell ref="G92:H92"/>
    <mergeCell ref="G93:H93"/>
    <mergeCell ref="G91:H91"/>
    <mergeCell ref="B114:G114"/>
    <mergeCell ref="B113:G113"/>
    <mergeCell ref="B112:G112"/>
    <mergeCell ref="B94:C94"/>
    <mergeCell ref="B91:C91"/>
  </mergeCells>
  <pageMargins left="0.70866141732283472" right="0.70866141732283472" top="0.74803149606299213" bottom="0.74803149606299213" header="0.31496062992125984" footer="0.31496062992125984"/>
  <pageSetup paperSize="9" fitToHeight="2" orientation="portrait" r:id="rId1"/>
  <rowBreaks count="2" manualBreakCount="2">
    <brk id="29" max="7" man="1"/>
    <brk id="108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1"/>
  <sheetViews>
    <sheetView showGridLines="0" zoomScaleNormal="100" workbookViewId="0">
      <selection activeCell="C51" sqref="C51"/>
    </sheetView>
  </sheetViews>
  <sheetFormatPr baseColWidth="10" defaultColWidth="9.140625" defaultRowHeight="15" outlineLevelRow="1" x14ac:dyDescent="0.25"/>
  <cols>
    <col min="1" max="1" width="3.85546875" style="3" customWidth="1"/>
    <col min="2" max="2" width="36.5703125" style="3" bestFit="1" customWidth="1"/>
    <col min="3" max="4" width="12.7109375" style="8" customWidth="1"/>
    <col min="5" max="16384" width="9.140625" style="3"/>
  </cols>
  <sheetData>
    <row r="1" spans="1:4" s="11" customFormat="1" ht="23.25" customHeight="1" thickBot="1" x14ac:dyDescent="0.3">
      <c r="A1" s="10" t="s">
        <v>107</v>
      </c>
      <c r="B1" s="10" t="s">
        <v>108</v>
      </c>
      <c r="C1" s="82"/>
      <c r="D1" s="82"/>
    </row>
    <row r="2" spans="1:4" s="11" customFormat="1" ht="15" customHeight="1" x14ac:dyDescent="0.25">
      <c r="A2" s="83"/>
      <c r="B2" s="84" t="s">
        <v>176</v>
      </c>
      <c r="C2" s="85"/>
      <c r="D2" s="85"/>
    </row>
    <row r="4" spans="1:4" x14ac:dyDescent="0.25">
      <c r="B4" s="98" t="s">
        <v>109</v>
      </c>
      <c r="C4" s="99"/>
      <c r="D4" s="100" t="s">
        <v>25</v>
      </c>
    </row>
    <row r="5" spans="1:4" x14ac:dyDescent="0.25">
      <c r="B5" s="87" t="s">
        <v>147</v>
      </c>
      <c r="C5" s="16"/>
      <c r="D5" s="88"/>
    </row>
    <row r="6" spans="1:4" x14ac:dyDescent="0.25">
      <c r="B6" s="87" t="s">
        <v>110</v>
      </c>
      <c r="C6" s="16"/>
      <c r="D6" s="88">
        <v>78532395</v>
      </c>
    </row>
    <row r="7" spans="1:4" x14ac:dyDescent="0.25">
      <c r="B7" s="89" t="s">
        <v>120</v>
      </c>
      <c r="C7" s="90"/>
      <c r="D7" s="88">
        <v>66948000</v>
      </c>
    </row>
    <row r="8" spans="1:4" x14ac:dyDescent="0.25">
      <c r="B8" s="101" t="s">
        <v>31</v>
      </c>
      <c r="C8" s="102"/>
      <c r="D8" s="103">
        <f>SUM(D5:D6)</f>
        <v>78532395</v>
      </c>
    </row>
    <row r="9" spans="1:4" x14ac:dyDescent="0.25">
      <c r="B9" s="101" t="s">
        <v>163</v>
      </c>
      <c r="C9" s="102"/>
      <c r="D9" s="104">
        <f>D8/Primärdeckung!$C$14</f>
        <v>1.7872745011358999E-2</v>
      </c>
    </row>
    <row r="11" spans="1:4" x14ac:dyDescent="0.25">
      <c r="B11" s="98" t="s">
        <v>111</v>
      </c>
      <c r="C11" s="99" t="s">
        <v>25</v>
      </c>
      <c r="D11" s="100" t="s">
        <v>26</v>
      </c>
    </row>
    <row r="12" spans="1:4" x14ac:dyDescent="0.25">
      <c r="B12" s="87" t="s">
        <v>112</v>
      </c>
      <c r="C12" s="91"/>
      <c r="D12" s="92"/>
    </row>
    <row r="13" spans="1:4" x14ac:dyDescent="0.25">
      <c r="B13" s="87" t="s">
        <v>29</v>
      </c>
      <c r="C13" s="91">
        <v>10000000</v>
      </c>
      <c r="D13" s="92">
        <v>3</v>
      </c>
    </row>
    <row r="14" spans="1:4" x14ac:dyDescent="0.25">
      <c r="B14" s="87" t="s">
        <v>30</v>
      </c>
      <c r="C14" s="91">
        <v>68532395</v>
      </c>
      <c r="D14" s="92">
        <v>6</v>
      </c>
    </row>
    <row r="15" spans="1:4" x14ac:dyDescent="0.25">
      <c r="B15" s="101" t="s">
        <v>31</v>
      </c>
      <c r="C15" s="105">
        <f>SUM(C12:C14)</f>
        <v>78532395</v>
      </c>
      <c r="D15" s="106">
        <f>SUM(D12:D14)</f>
        <v>9</v>
      </c>
    </row>
    <row r="17" spans="2:4" x14ac:dyDescent="0.25">
      <c r="B17" s="98" t="s">
        <v>113</v>
      </c>
      <c r="C17" s="99" t="s">
        <v>25</v>
      </c>
      <c r="D17" s="100" t="s">
        <v>42</v>
      </c>
    </row>
    <row r="18" spans="2:4" x14ac:dyDescent="0.25">
      <c r="B18" s="87" t="s">
        <v>114</v>
      </c>
      <c r="C18" s="91">
        <v>78532395</v>
      </c>
      <c r="D18" s="94">
        <f>IF(($C$23=0),0,(C18/$C$23))</f>
        <v>1</v>
      </c>
    </row>
    <row r="19" spans="2:4" x14ac:dyDescent="0.25">
      <c r="B19" s="87" t="s">
        <v>115</v>
      </c>
      <c r="C19" s="91"/>
      <c r="D19" s="94">
        <f>IF(($C$23=0),0,(C19/$C$23))</f>
        <v>0</v>
      </c>
    </row>
    <row r="20" spans="2:4" x14ac:dyDescent="0.25">
      <c r="B20" s="87" t="s">
        <v>116</v>
      </c>
      <c r="C20" s="91"/>
      <c r="D20" s="94">
        <f>IF(($C$23=0),0,(C20/$C$23))</f>
        <v>0</v>
      </c>
    </row>
    <row r="21" spans="2:4" x14ac:dyDescent="0.25">
      <c r="B21" s="87" t="s">
        <v>174</v>
      </c>
      <c r="C21" s="91"/>
      <c r="D21" s="94">
        <f>IF(($C$23=0),0,(C21/$C$23))</f>
        <v>0</v>
      </c>
    </row>
    <row r="22" spans="2:4" x14ac:dyDescent="0.25">
      <c r="B22" s="87" t="s">
        <v>117</v>
      </c>
      <c r="C22" s="91"/>
      <c r="D22" s="94">
        <f>IF(($C$23=0),0,(C22/$C$23))</f>
        <v>0</v>
      </c>
    </row>
    <row r="23" spans="2:4" x14ac:dyDescent="0.25">
      <c r="B23" s="101" t="s">
        <v>31</v>
      </c>
      <c r="C23" s="105">
        <f>SUM(C18:C22)</f>
        <v>78532395</v>
      </c>
      <c r="D23" s="107">
        <f>SUM(D18:D22)</f>
        <v>1</v>
      </c>
    </row>
    <row r="25" spans="2:4" x14ac:dyDescent="0.25">
      <c r="B25" s="98" t="s">
        <v>148</v>
      </c>
      <c r="C25" s="99" t="s">
        <v>25</v>
      </c>
      <c r="D25" s="100" t="s">
        <v>42</v>
      </c>
    </row>
    <row r="26" spans="2:4" x14ac:dyDescent="0.25">
      <c r="B26" s="86" t="s">
        <v>46</v>
      </c>
      <c r="C26" s="93">
        <f>SUM(C27:C54)</f>
        <v>78532395</v>
      </c>
      <c r="D26" s="95">
        <f>SUM(D27:D54)</f>
        <v>1</v>
      </c>
    </row>
    <row r="27" spans="2:4" outlineLevel="1" x14ac:dyDescent="0.25">
      <c r="B27" s="87" t="s">
        <v>47</v>
      </c>
      <c r="C27" s="96"/>
      <c r="D27" s="97">
        <f>IF(($C$61=0),0,(C27/$C$61))</f>
        <v>0</v>
      </c>
    </row>
    <row r="28" spans="2:4" outlineLevel="1" x14ac:dyDescent="0.25">
      <c r="B28" s="87" t="s">
        <v>48</v>
      </c>
      <c r="C28" s="96"/>
      <c r="D28" s="97">
        <f t="shared" ref="D28:D54" si="0">IF(($C$61=0),0,(C28/$C$61))</f>
        <v>0</v>
      </c>
    </row>
    <row r="29" spans="2:4" outlineLevel="1" x14ac:dyDescent="0.25">
      <c r="B29" s="87" t="s">
        <v>49</v>
      </c>
      <c r="C29" s="96"/>
      <c r="D29" s="97">
        <f t="shared" si="0"/>
        <v>0</v>
      </c>
    </row>
    <row r="30" spans="2:4" outlineLevel="1" x14ac:dyDescent="0.25">
      <c r="B30" s="87" t="s">
        <v>50</v>
      </c>
      <c r="C30" s="96"/>
      <c r="D30" s="97">
        <f t="shared" si="0"/>
        <v>0</v>
      </c>
    </row>
    <row r="31" spans="2:4" outlineLevel="1" x14ac:dyDescent="0.25">
      <c r="B31" s="87" t="s">
        <v>51</v>
      </c>
      <c r="C31" s="96"/>
      <c r="D31" s="97">
        <f t="shared" si="0"/>
        <v>0</v>
      </c>
    </row>
    <row r="32" spans="2:4" outlineLevel="1" x14ac:dyDescent="0.25">
      <c r="B32" s="87" t="s">
        <v>52</v>
      </c>
      <c r="C32" s="96"/>
      <c r="D32" s="97">
        <f t="shared" si="0"/>
        <v>0</v>
      </c>
    </row>
    <row r="33" spans="2:4" outlineLevel="1" x14ac:dyDescent="0.25">
      <c r="B33" s="87" t="s">
        <v>53</v>
      </c>
      <c r="C33" s="96"/>
      <c r="D33" s="97">
        <f t="shared" si="0"/>
        <v>0</v>
      </c>
    </row>
    <row r="34" spans="2:4" outlineLevel="1" x14ac:dyDescent="0.25">
      <c r="B34" s="87" t="s">
        <v>54</v>
      </c>
      <c r="C34" s="96"/>
      <c r="D34" s="97">
        <f t="shared" si="0"/>
        <v>0</v>
      </c>
    </row>
    <row r="35" spans="2:4" outlineLevel="1" x14ac:dyDescent="0.25">
      <c r="B35" s="87" t="s">
        <v>55</v>
      </c>
      <c r="C35" s="96"/>
      <c r="D35" s="97">
        <f t="shared" si="0"/>
        <v>0</v>
      </c>
    </row>
    <row r="36" spans="2:4" outlineLevel="1" x14ac:dyDescent="0.25">
      <c r="B36" s="87" t="s">
        <v>56</v>
      </c>
      <c r="C36" s="96"/>
      <c r="D36" s="97">
        <f t="shared" si="0"/>
        <v>0</v>
      </c>
    </row>
    <row r="37" spans="2:4" outlineLevel="1" x14ac:dyDescent="0.25">
      <c r="B37" s="87" t="s">
        <v>183</v>
      </c>
      <c r="C37" s="96"/>
      <c r="D37" s="97">
        <f t="shared" si="0"/>
        <v>0</v>
      </c>
    </row>
    <row r="38" spans="2:4" outlineLevel="1" x14ac:dyDescent="0.25">
      <c r="B38" s="87" t="s">
        <v>57</v>
      </c>
      <c r="C38" s="96"/>
      <c r="D38" s="97">
        <f t="shared" si="0"/>
        <v>0</v>
      </c>
    </row>
    <row r="39" spans="2:4" outlineLevel="1" x14ac:dyDescent="0.25">
      <c r="B39" s="87" t="s">
        <v>58</v>
      </c>
      <c r="C39" s="96"/>
      <c r="D39" s="97">
        <f t="shared" si="0"/>
        <v>0</v>
      </c>
    </row>
    <row r="40" spans="2:4" outlineLevel="1" x14ac:dyDescent="0.25">
      <c r="B40" s="87" t="s">
        <v>59</v>
      </c>
      <c r="C40" s="96"/>
      <c r="D40" s="97">
        <f t="shared" si="0"/>
        <v>0</v>
      </c>
    </row>
    <row r="41" spans="2:4" outlineLevel="1" x14ac:dyDescent="0.25">
      <c r="B41" s="87" t="s">
        <v>60</v>
      </c>
      <c r="C41" s="96"/>
      <c r="D41" s="97">
        <f t="shared" si="0"/>
        <v>0</v>
      </c>
    </row>
    <row r="42" spans="2:4" outlineLevel="1" x14ac:dyDescent="0.25">
      <c r="B42" s="87" t="s">
        <v>61</v>
      </c>
      <c r="C42" s="96"/>
      <c r="D42" s="97">
        <f t="shared" si="0"/>
        <v>0</v>
      </c>
    </row>
    <row r="43" spans="2:4" outlineLevel="1" x14ac:dyDescent="0.25">
      <c r="B43" s="87" t="s">
        <v>62</v>
      </c>
      <c r="C43" s="96">
        <v>33532395</v>
      </c>
      <c r="D43" s="97">
        <f t="shared" si="0"/>
        <v>0.42698806015020935</v>
      </c>
    </row>
    <row r="44" spans="2:4" outlineLevel="1" x14ac:dyDescent="0.25">
      <c r="B44" s="87" t="s">
        <v>63</v>
      </c>
      <c r="C44" s="96"/>
      <c r="D44" s="97">
        <f t="shared" si="0"/>
        <v>0</v>
      </c>
    </row>
    <row r="45" spans="2:4" outlineLevel="1" x14ac:dyDescent="0.25">
      <c r="B45" s="87" t="s">
        <v>64</v>
      </c>
      <c r="C45" s="96"/>
      <c r="D45" s="97">
        <f t="shared" si="0"/>
        <v>0</v>
      </c>
    </row>
    <row r="46" spans="2:4" outlineLevel="1" x14ac:dyDescent="0.25">
      <c r="B46" s="87" t="s">
        <v>65</v>
      </c>
      <c r="C46" s="96"/>
      <c r="D46" s="97">
        <f t="shared" si="0"/>
        <v>0</v>
      </c>
    </row>
    <row r="47" spans="2:4" outlineLevel="1" x14ac:dyDescent="0.25">
      <c r="B47" s="87" t="s">
        <v>66</v>
      </c>
      <c r="C47" s="96"/>
      <c r="D47" s="97">
        <f t="shared" si="0"/>
        <v>0</v>
      </c>
    </row>
    <row r="48" spans="2:4" outlineLevel="1" x14ac:dyDescent="0.25">
      <c r="B48" s="87" t="s">
        <v>67</v>
      </c>
      <c r="C48" s="96">
        <v>32000000</v>
      </c>
      <c r="D48" s="97">
        <f t="shared" si="0"/>
        <v>0.40747515722651778</v>
      </c>
    </row>
    <row r="49" spans="2:4" outlineLevel="1" x14ac:dyDescent="0.25">
      <c r="B49" s="87" t="s">
        <v>68</v>
      </c>
      <c r="C49" s="96"/>
      <c r="D49" s="97">
        <f t="shared" si="0"/>
        <v>0</v>
      </c>
    </row>
    <row r="50" spans="2:4" outlineLevel="1" x14ac:dyDescent="0.25">
      <c r="B50" s="87" t="s">
        <v>69</v>
      </c>
      <c r="C50" s="96"/>
      <c r="D50" s="97">
        <f t="shared" si="0"/>
        <v>0</v>
      </c>
    </row>
    <row r="51" spans="2:4" outlineLevel="1" x14ac:dyDescent="0.25">
      <c r="B51" s="87" t="s">
        <v>70</v>
      </c>
      <c r="C51" s="96">
        <v>13000000</v>
      </c>
      <c r="D51" s="97">
        <f t="shared" si="0"/>
        <v>0.16553678262327284</v>
      </c>
    </row>
    <row r="52" spans="2:4" outlineLevel="1" x14ac:dyDescent="0.25">
      <c r="B52" s="87" t="s">
        <v>71</v>
      </c>
      <c r="C52" s="96"/>
      <c r="D52" s="97">
        <f t="shared" si="0"/>
        <v>0</v>
      </c>
    </row>
    <row r="53" spans="2:4" outlineLevel="1" x14ac:dyDescent="0.25">
      <c r="B53" s="87" t="s">
        <v>72</v>
      </c>
      <c r="C53" s="96"/>
      <c r="D53" s="97">
        <f t="shared" si="0"/>
        <v>0</v>
      </c>
    </row>
    <row r="54" spans="2:4" outlineLevel="1" x14ac:dyDescent="0.25">
      <c r="B54" s="87" t="s">
        <v>73</v>
      </c>
      <c r="C54" s="96"/>
      <c r="D54" s="97">
        <f t="shared" si="0"/>
        <v>0</v>
      </c>
    </row>
    <row r="55" spans="2:4" x14ac:dyDescent="0.25">
      <c r="B55" s="86" t="s">
        <v>74</v>
      </c>
      <c r="C55" s="93">
        <f>SUM(C56:C58)</f>
        <v>0</v>
      </c>
      <c r="D55" s="95">
        <f>SUM(D56:D58)</f>
        <v>0</v>
      </c>
    </row>
    <row r="56" spans="2:4" outlineLevel="1" x14ac:dyDescent="0.25">
      <c r="B56" s="87" t="s">
        <v>75</v>
      </c>
      <c r="C56" s="96"/>
      <c r="D56" s="97">
        <f>IF(($C$61=0),0,(C56/$C$61))</f>
        <v>0</v>
      </c>
    </row>
    <row r="57" spans="2:4" outlineLevel="1" x14ac:dyDescent="0.25">
      <c r="B57" s="87" t="s">
        <v>76</v>
      </c>
      <c r="C57" s="96"/>
      <c r="D57" s="97">
        <f>IF(($C$61=0),0,(C57/$C$61))</f>
        <v>0</v>
      </c>
    </row>
    <row r="58" spans="2:4" outlineLevel="1" x14ac:dyDescent="0.25">
      <c r="B58" s="87" t="s">
        <v>77</v>
      </c>
      <c r="C58" s="96"/>
      <c r="D58" s="97">
        <f>IF(($C$61=0),0,(C58/$C$61))</f>
        <v>0</v>
      </c>
    </row>
    <row r="59" spans="2:4" x14ac:dyDescent="0.25">
      <c r="B59" s="86" t="s">
        <v>78</v>
      </c>
      <c r="C59" s="93"/>
      <c r="D59" s="95">
        <f>IF(($C$61=0),0,(C59/$C$61))</f>
        <v>0</v>
      </c>
    </row>
    <row r="60" spans="2:4" x14ac:dyDescent="0.25">
      <c r="B60" s="86" t="s">
        <v>79</v>
      </c>
      <c r="C60" s="93"/>
      <c r="D60" s="95">
        <f>IF(($C$61=0),0,(C60/$C$61))</f>
        <v>0</v>
      </c>
    </row>
    <row r="61" spans="2:4" x14ac:dyDescent="0.25">
      <c r="B61" s="98" t="s">
        <v>31</v>
      </c>
      <c r="C61" s="105">
        <f>C26+C55+C59+C60</f>
        <v>78532395</v>
      </c>
      <c r="D61" s="107">
        <f>D26+D55+D59+D60</f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showGridLines="0" workbookViewId="0">
      <selection activeCell="B13" sqref="B13"/>
    </sheetView>
  </sheetViews>
  <sheetFormatPr baseColWidth="10" defaultColWidth="83.42578125" defaultRowHeight="15" x14ac:dyDescent="0.25"/>
  <cols>
    <col min="1" max="1" width="26.5703125" style="3" customWidth="1"/>
    <col min="2" max="2" width="53.5703125" style="3" customWidth="1"/>
    <col min="3" max="3" width="73.85546875" style="3" customWidth="1"/>
    <col min="4" max="16384" width="83.42578125" style="3"/>
  </cols>
  <sheetData>
    <row r="1" spans="1:3" x14ac:dyDescent="0.25">
      <c r="A1" s="108"/>
      <c r="B1" s="108"/>
      <c r="C1" s="108"/>
    </row>
    <row r="2" spans="1:3" x14ac:dyDescent="0.25">
      <c r="A2" s="108"/>
      <c r="B2" s="109"/>
      <c r="C2" s="109"/>
    </row>
    <row r="3" spans="1:3" ht="30" x14ac:dyDescent="0.25">
      <c r="A3" s="108" t="s">
        <v>150</v>
      </c>
      <c r="B3" s="109" t="s">
        <v>5</v>
      </c>
      <c r="C3" s="109" t="s">
        <v>165</v>
      </c>
    </row>
    <row r="4" spans="1:3" ht="30" x14ac:dyDescent="0.25">
      <c r="A4" s="108"/>
      <c r="B4" s="109" t="s">
        <v>6</v>
      </c>
      <c r="C4" s="109" t="s">
        <v>166</v>
      </c>
    </row>
    <row r="5" spans="1:3" ht="30" x14ac:dyDescent="0.25">
      <c r="A5" s="108"/>
      <c r="B5" s="109" t="s">
        <v>140</v>
      </c>
      <c r="C5" s="109" t="s">
        <v>149</v>
      </c>
    </row>
    <row r="6" spans="1:3" x14ac:dyDescent="0.25">
      <c r="A6" s="108"/>
      <c r="B6" s="109" t="s">
        <v>13</v>
      </c>
      <c r="C6" s="110"/>
    </row>
    <row r="7" spans="1:3" ht="30" x14ac:dyDescent="0.25">
      <c r="A7" s="108"/>
      <c r="B7" s="109" t="s">
        <v>152</v>
      </c>
      <c r="C7" s="109" t="s">
        <v>172</v>
      </c>
    </row>
    <row r="8" spans="1:3" ht="30" x14ac:dyDescent="0.25">
      <c r="A8" s="108"/>
      <c r="B8" s="1" t="s">
        <v>136</v>
      </c>
      <c r="C8" s="109" t="s">
        <v>181</v>
      </c>
    </row>
    <row r="9" spans="1:3" ht="30" x14ac:dyDescent="0.25">
      <c r="A9" s="108" t="s">
        <v>167</v>
      </c>
      <c r="B9" s="109" t="s">
        <v>168</v>
      </c>
      <c r="C9" s="109"/>
    </row>
    <row r="10" spans="1:3" x14ac:dyDescent="0.25">
      <c r="A10" s="108"/>
      <c r="B10" s="109"/>
      <c r="C10" s="111"/>
    </row>
    <row r="11" spans="1:3" ht="30" x14ac:dyDescent="0.25">
      <c r="A11" s="108" t="s">
        <v>169</v>
      </c>
      <c r="B11" s="109" t="s">
        <v>170</v>
      </c>
      <c r="C11" s="111"/>
    </row>
    <row r="12" spans="1:3" x14ac:dyDescent="0.25">
      <c r="A12" s="108"/>
      <c r="B12" s="109"/>
      <c r="C12" s="111"/>
    </row>
    <row r="13" spans="1:3" x14ac:dyDescent="0.25">
      <c r="A13" s="108"/>
      <c r="C13" s="108"/>
    </row>
    <row r="14" spans="1:3" x14ac:dyDescent="0.25">
      <c r="A14" s="108"/>
      <c r="B14" s="108"/>
      <c r="C14" s="108"/>
    </row>
    <row r="15" spans="1:3" x14ac:dyDescent="0.25">
      <c r="A15" s="108"/>
      <c r="B15" s="108"/>
      <c r="C15" s="108"/>
    </row>
  </sheetData>
  <pageMargins left="0.7" right="0.7" top="0.75" bottom="0.75" header="0.3" footer="0.3"/>
  <pageSetup paperSize="9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73</vt:i4>
      </vt:variant>
    </vt:vector>
  </HeadingPairs>
  <TitlesOfParts>
    <vt:vector size="77" baseType="lpstr">
      <vt:lpstr>Overview</vt:lpstr>
      <vt:lpstr>Primärdeckung</vt:lpstr>
      <vt:lpstr>Ersatzdeckung</vt:lpstr>
      <vt:lpstr>Glossar</vt:lpstr>
      <vt:lpstr>ANTEIL_ASSETS_ENDFAELLIG</vt:lpstr>
      <vt:lpstr>ANTEIL_ASSETS_EZB_FAEHIG</vt:lpstr>
      <vt:lpstr>ANTEIL_ASSETS_FESTZINS</vt:lpstr>
      <vt:lpstr>ANTEIL_ASSETS_FREMDWAEHRUNG</vt:lpstr>
      <vt:lpstr>ANTEIL_ASSETS_IN_VERZUG</vt:lpstr>
      <vt:lpstr>ANTEIL_ASSETS_TOP10</vt:lpstr>
      <vt:lpstr>ANTEIL_EMISSION_FREMDWAEHRUNG</vt:lpstr>
      <vt:lpstr>ANTEIL_GARANTEN_TOP10</vt:lpstr>
      <vt:lpstr>ANZAHL_ASSETS</vt:lpstr>
      <vt:lpstr>ANZAHL_EMISSIONEN</vt:lpstr>
      <vt:lpstr>ANZAHL_GARANTEN</vt:lpstr>
      <vt:lpstr>ANZAHL_SCHULDNER</vt:lpstr>
      <vt:lpstr>BARWERTIGE_UEBERDECKUNG</vt:lpstr>
      <vt:lpstr>CRD_OGAW_KONFORM</vt:lpstr>
      <vt:lpstr>Deckungswerte_gesamt_ab_12_Monate</vt:lpstr>
      <vt:lpstr>Deckungswerte_Gesamt_bis_12_Monate</vt:lpstr>
      <vt:lpstr>DERIVATDATEN</vt:lpstr>
      <vt:lpstr>Overview!Druckbereich</vt:lpstr>
      <vt:lpstr>Primärdeckung!Druckbereich</vt:lpstr>
      <vt:lpstr>Emissionen_ab_12_Monate</vt:lpstr>
      <vt:lpstr>Emissionen_bis_12_Monate</vt:lpstr>
      <vt:lpstr>EMISSIONEN_CHF</vt:lpstr>
      <vt:lpstr>EMISSIONEN_EUR</vt:lpstr>
      <vt:lpstr>EMISSIONEN_JPY</vt:lpstr>
      <vt:lpstr>EMISSIONEN_SONSTIGE</vt:lpstr>
      <vt:lpstr>EMISSIONEN_USD</vt:lpstr>
      <vt:lpstr>EMISSIONEN_YEN</vt:lpstr>
      <vt:lpstr>EMISSIONEN_ZINSBINDUNG</vt:lpstr>
      <vt:lpstr>EMITTENT_NAME</vt:lpstr>
      <vt:lpstr>ErsatzdeckungNachWaehrung</vt:lpstr>
      <vt:lpstr>Ersatzdeckungueber_geld</vt:lpstr>
      <vt:lpstr>GESAMTBETRAG_DECKUNG</vt:lpstr>
      <vt:lpstr>GESAMTBETRAG_EMISSIONEN</vt:lpstr>
      <vt:lpstr>GROESSENDISTRIBUTION_BELOW_300000</vt:lpstr>
      <vt:lpstr>GROESSENDISTRIBUTION_BETWEEN_300000_5000000</vt:lpstr>
      <vt:lpstr>PRIMAERDECKUNG_CHF</vt:lpstr>
      <vt:lpstr>PRIMAERDECKUNG_EUR</vt:lpstr>
      <vt:lpstr>PRIMAERDECKUNG_SONSTIGE</vt:lpstr>
      <vt:lpstr>PRIMAERDECKUNG_USD</vt:lpstr>
      <vt:lpstr>PRIMAERDECKUNG_YEN</vt:lpstr>
      <vt:lpstr>PRIMAERDECKUNG_ZINSBINDUNG</vt:lpstr>
      <vt:lpstr>RATING_EMISSION_FITCH</vt:lpstr>
      <vt:lpstr>RATING_EMISSION_MOODYS</vt:lpstr>
      <vt:lpstr>RATING_EMISSION_SUP</vt:lpstr>
      <vt:lpstr>RATING_EMITTENT_FITCH</vt:lpstr>
      <vt:lpstr>RATING_EMITTENT_MOODYS</vt:lpstr>
      <vt:lpstr>RATING_EMITTENT_SUP</vt:lpstr>
      <vt:lpstr>REG_VERTEILUNG_AT</vt:lpstr>
      <vt:lpstr>REG_VERTEILUNG_AT_REP_AT</vt:lpstr>
      <vt:lpstr>REG_VERTEILUNG_CH</vt:lpstr>
      <vt:lpstr>REG_VERTEILUNG_EU</vt:lpstr>
      <vt:lpstr>REG_VERTEILUNG_EWR</vt:lpstr>
      <vt:lpstr>REG_VERTEILUNG_GESAMT_CH</vt:lpstr>
      <vt:lpstr>REG_VERTEILUNG_GESAMT_EU</vt:lpstr>
      <vt:lpstr>REG_VERTEILUNG_GESAMT_EWR</vt:lpstr>
      <vt:lpstr>REG_VERTEILUNG_GESAMT_SONST</vt:lpstr>
      <vt:lpstr>REG_VERTEILUNG_SONST</vt:lpstr>
      <vt:lpstr>REPORT_STICHTAG</vt:lpstr>
      <vt:lpstr>SEASONING_DURCHSCHN_JAHRE</vt:lpstr>
      <vt:lpstr>SEASONING_KONSOLIDIERT</vt:lpstr>
      <vt:lpstr>VERTEILUNG_TYP_SCHULDNER_BL</vt:lpstr>
      <vt:lpstr>VERTEILUNG_TYP_SCHULDNER_GEM</vt:lpstr>
      <vt:lpstr>VERTEILUNG_TYP_SCHULDNER_HBL</vt:lpstr>
      <vt:lpstr>VERTEILUNG_TYP_SCHULDNER_HGEM</vt:lpstr>
      <vt:lpstr>VERTEILUNG_TYP_SCHULDNER_HSTAAT</vt:lpstr>
      <vt:lpstr>VERTEILUNG_TYP_SCHULDNER_SONSTIGE</vt:lpstr>
      <vt:lpstr>VERTEILUNG_TYP_SCHULDNER_STAAT</vt:lpstr>
      <vt:lpstr>WAL_GESAMT_AKTIV_TILGUNG</vt:lpstr>
      <vt:lpstr>WAL_GESAMT_AKTIV_VERTRAGLICH</vt:lpstr>
      <vt:lpstr>WAL_GESAMT_PASSIV</vt:lpstr>
      <vt:lpstr>Wertpapier_anlagevermoegen</vt:lpstr>
      <vt:lpstr>Wertpapier_Nationalbank</vt:lpstr>
      <vt:lpstr>WERTPAPIERENACHVOL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Reiter Marco</cp:lastModifiedBy>
  <cp:lastPrinted>2014-04-08T13:43:28Z</cp:lastPrinted>
  <dcterms:created xsi:type="dcterms:W3CDTF">2013-10-29T11:27:30Z</dcterms:created>
  <dcterms:modified xsi:type="dcterms:W3CDTF">2019-01-23T08:40:07Z</dcterms:modified>
</cp:coreProperties>
</file>