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Pfandbriefforum\2018-09\DE\"/>
    </mc:Choice>
  </mc:AlternateContent>
  <bookViews>
    <workbookView xWindow="25125" yWindow="60" windowWidth="23610" windowHeight="12645" activeTab="1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Overview!$D$30</definedName>
    <definedName name="ANZAHL_IMMOBILIEN">Overview!$D$19</definedName>
    <definedName name="ANZAHL_SCHULDNER">Overview!$D$18</definedName>
    <definedName name="BARWERTIGE_UEBERDECKUNG">Overview!$D$29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Overview!$D$32</definedName>
    <definedName name="LTV_OESTERREICH">Overview!$D$33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71027"/>
</workbook>
</file>

<file path=xl/calcChain.xml><?xml version="1.0" encoding="utf-8"?>
<calcChain xmlns="http://schemas.openxmlformats.org/spreadsheetml/2006/main">
  <c r="G48" i="2" l="1"/>
  <c r="D28" i="1" l="1"/>
  <c r="D31" i="1" l="1"/>
  <c r="D21" i="1"/>
  <c r="D20" i="1"/>
  <c r="D19" i="2"/>
  <c r="C64" i="2"/>
  <c r="C55" i="3"/>
  <c r="C26" i="3"/>
  <c r="C23" i="3"/>
  <c r="D20" i="3" s="1"/>
  <c r="D15" i="3"/>
  <c r="C15" i="3"/>
  <c r="D8" i="3"/>
  <c r="D9" i="3" s="1"/>
  <c r="H200" i="2"/>
  <c r="D200" i="2"/>
  <c r="G175" i="2"/>
  <c r="H170" i="2" s="1"/>
  <c r="C175" i="2"/>
  <c r="D173" i="2" s="1"/>
  <c r="G150" i="2"/>
  <c r="H145" i="2" s="1"/>
  <c r="C150" i="2"/>
  <c r="D149" i="2" s="1"/>
  <c r="C142" i="2"/>
  <c r="D138" i="2" s="1"/>
  <c r="F122" i="2"/>
  <c r="F118" i="2"/>
  <c r="C113" i="2"/>
  <c r="F105" i="2" s="1"/>
  <c r="C93" i="2"/>
  <c r="G58" i="2"/>
  <c r="H56" i="2" s="1"/>
  <c r="C58" i="2"/>
  <c r="D53" i="2" s="1"/>
  <c r="C44" i="2"/>
  <c r="H28" i="2"/>
  <c r="D28" i="2"/>
  <c r="D9" i="2"/>
  <c r="D6" i="2"/>
  <c r="C6" i="2"/>
  <c r="C9" i="2"/>
  <c r="C14" i="2" s="1"/>
  <c r="H146" i="2"/>
  <c r="D139" i="2"/>
  <c r="H149" i="2" l="1"/>
  <c r="D35" i="2"/>
  <c r="C61" i="3"/>
  <c r="D59" i="3" s="1"/>
  <c r="D21" i="3"/>
  <c r="D19" i="3"/>
  <c r="D22" i="3"/>
  <c r="D18" i="3"/>
  <c r="H173" i="2"/>
  <c r="H174" i="2"/>
  <c r="H171" i="2"/>
  <c r="H172" i="2"/>
  <c r="D172" i="2"/>
  <c r="D174" i="2"/>
  <c r="D170" i="2"/>
  <c r="D171" i="2"/>
  <c r="H147" i="2"/>
  <c r="H150" i="2" s="1"/>
  <c r="H148" i="2"/>
  <c r="D146" i="2"/>
  <c r="D145" i="2"/>
  <c r="D147" i="2"/>
  <c r="D148" i="2"/>
  <c r="D137" i="2"/>
  <c r="D140" i="2"/>
  <c r="D141" i="2"/>
  <c r="F130" i="2"/>
  <c r="G128" i="2" s="1"/>
  <c r="F107" i="2"/>
  <c r="F112" i="2"/>
  <c r="F110" i="2"/>
  <c r="F108" i="2"/>
  <c r="F106" i="2"/>
  <c r="F103" i="2"/>
  <c r="F111" i="2"/>
  <c r="F109" i="2"/>
  <c r="F104" i="2"/>
  <c r="C99" i="2"/>
  <c r="D65" i="2" s="1"/>
  <c r="D52" i="2"/>
  <c r="D54" i="2"/>
  <c r="D56" i="2"/>
  <c r="D49" i="2"/>
  <c r="D55" i="2"/>
  <c r="D51" i="2"/>
  <c r="D47" i="2"/>
  <c r="D57" i="2"/>
  <c r="D48" i="2"/>
  <c r="D50" i="2"/>
  <c r="H48" i="2"/>
  <c r="H50" i="2"/>
  <c r="H53" i="2"/>
  <c r="H57" i="2"/>
  <c r="H51" i="2"/>
  <c r="H54" i="2"/>
  <c r="H52" i="2"/>
  <c r="H49" i="2"/>
  <c r="H47" i="2"/>
  <c r="H55" i="2"/>
  <c r="D38" i="2"/>
  <c r="D40" i="2"/>
  <c r="D36" i="2"/>
  <c r="D39" i="2"/>
  <c r="D42" i="2"/>
  <c r="D43" i="2"/>
  <c r="D33" i="2"/>
  <c r="D37" i="2"/>
  <c r="D41" i="2"/>
  <c r="D34" i="2"/>
  <c r="D14" i="2"/>
  <c r="G125" i="2"/>
  <c r="G127" i="2"/>
  <c r="G120" i="2"/>
  <c r="G121" i="2"/>
  <c r="G129" i="2"/>
  <c r="G123" i="2"/>
  <c r="G119" i="2"/>
  <c r="G124" i="2"/>
  <c r="D23" i="3" l="1"/>
  <c r="G108" i="2"/>
  <c r="D71" i="2"/>
  <c r="G126" i="2"/>
  <c r="G122" i="2" s="1"/>
  <c r="D76" i="2"/>
  <c r="D48" i="3"/>
  <c r="D54" i="3"/>
  <c r="D30" i="3"/>
  <c r="D60" i="3"/>
  <c r="D43" i="3"/>
  <c r="D50" i="3"/>
  <c r="D32" i="3"/>
  <c r="D42" i="3"/>
  <c r="D57" i="3"/>
  <c r="D44" i="3"/>
  <c r="D49" i="3"/>
  <c r="D33" i="3"/>
  <c r="D35" i="3"/>
  <c r="D37" i="3"/>
  <c r="D39" i="3"/>
  <c r="D41" i="3"/>
  <c r="D36" i="3"/>
  <c r="D28" i="3"/>
  <c r="D51" i="3"/>
  <c r="D45" i="3"/>
  <c r="D31" i="3"/>
  <c r="D34" i="3"/>
  <c r="D58" i="3"/>
  <c r="D55" i="3" s="1"/>
  <c r="D53" i="3"/>
  <c r="D47" i="3"/>
  <c r="D29" i="3"/>
  <c r="D46" i="3"/>
  <c r="D27" i="3"/>
  <c r="D40" i="3"/>
  <c r="D38" i="3"/>
  <c r="D52" i="3"/>
  <c r="D56" i="3"/>
  <c r="H175" i="2"/>
  <c r="D175" i="2"/>
  <c r="D150" i="2"/>
  <c r="D142" i="2"/>
  <c r="F113" i="2"/>
  <c r="D67" i="2"/>
  <c r="D97" i="2"/>
  <c r="D87" i="2"/>
  <c r="D96" i="2"/>
  <c r="D81" i="2"/>
  <c r="D80" i="2"/>
  <c r="D77" i="2"/>
  <c r="D72" i="2"/>
  <c r="D66" i="2"/>
  <c r="G111" i="2"/>
  <c r="D94" i="2"/>
  <c r="G107" i="2"/>
  <c r="D70" i="2"/>
  <c r="D75" i="2"/>
  <c r="D98" i="2"/>
  <c r="G109" i="2"/>
  <c r="D73" i="2"/>
  <c r="D86" i="2"/>
  <c r="D85" i="2"/>
  <c r="G110" i="2"/>
  <c r="D84" i="2"/>
  <c r="D79" i="2"/>
  <c r="D78" i="2"/>
  <c r="D69" i="2"/>
  <c r="G112" i="2"/>
  <c r="G106" i="2"/>
  <c r="D82" i="2"/>
  <c r="D95" i="2"/>
  <c r="D89" i="2"/>
  <c r="D90" i="2"/>
  <c r="D91" i="2"/>
  <c r="D74" i="2"/>
  <c r="D68" i="2"/>
  <c r="G104" i="2"/>
  <c r="D83" i="2"/>
  <c r="G103" i="2"/>
  <c r="D88" i="2"/>
  <c r="D92" i="2"/>
  <c r="G105" i="2"/>
  <c r="D58" i="2"/>
  <c r="H58" i="2"/>
  <c r="D44" i="2"/>
  <c r="G118" i="2"/>
  <c r="D26" i="3" l="1"/>
  <c r="D93" i="2"/>
  <c r="D61" i="3"/>
  <c r="G113" i="2"/>
  <c r="D64" i="2"/>
  <c r="G130" i="2"/>
  <c r="D99" i="2" l="1"/>
</calcChain>
</file>

<file path=xl/sharedStrings.xml><?xml version="1.0" encoding="utf-8"?>
<sst xmlns="http://schemas.openxmlformats.org/spreadsheetml/2006/main" count="364" uniqueCount="216">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</sst>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  <numFmt numFmtId="170" formatCode="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164" fontId="20" fillId="0" borderId="0" xfId="38" applyFont="1" applyFill="1"/>
    <xf numFmtId="43" fontId="24" fillId="0" borderId="0" xfId="0" applyNumberFormat="1" applyFont="1" applyFill="1"/>
    <xf numFmtId="170" fontId="19" fillId="25" borderId="14" xfId="42" applyNumberFormat="1" applyFont="1" applyFill="1" applyBorder="1" applyAlignment="1">
      <alignment horizontal="center"/>
    </xf>
    <xf numFmtId="0" fontId="0" fillId="24" borderId="0" xfId="0" applyFill="1"/>
    <xf numFmtId="164" fontId="0" fillId="0" borderId="0" xfId="38" applyFont="1" applyFill="1"/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ezimal 2" xfId="28"/>
    <cellStyle name="Dezimal 2 2" xfId="29"/>
    <cellStyle name="Dezimal 3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Komma" xfId="38" builtinId="3"/>
    <cellStyle name="Linked Cell" xfId="39"/>
    <cellStyle name="Note" xfId="40"/>
    <cellStyle name="Output" xfId="41"/>
    <cellStyle name="Prozent" xfId="42" builtinId="5"/>
    <cellStyle name="Prozent 2" xfId="43"/>
    <cellStyle name="Prozent 2 2" xfId="44"/>
    <cellStyle name="Prozent 3" xfId="45"/>
    <cellStyle name="Prozent 4" xfId="46"/>
    <cellStyle name="Standard" xfId="0" builtinId="0"/>
    <cellStyle name="Standard 2" xfId="47"/>
    <cellStyle name="Standard 2 2" xfId="48"/>
    <cellStyle name="Standard 3" xfId="49"/>
    <cellStyle name="Standard 4" xfId="50"/>
    <cellStyle name="Style 1" xfId="51"/>
    <cellStyle name="Style 1 2" xfId="52"/>
    <cellStyle name="Style 1 2 2" xfId="53"/>
    <cellStyle name="Title" xfId="54"/>
    <cellStyle name="Total" xfId="55"/>
    <cellStyle name="Warning Text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470598510.37829721</c:v>
                </c:pt>
                <c:pt idx="1">
                  <c:v>245650081.25999999</c:v>
                </c:pt>
                <c:pt idx="2">
                  <c:v>419806975.22080225</c:v>
                </c:pt>
                <c:pt idx="3">
                  <c:v>223258526.25704476</c:v>
                </c:pt>
                <c:pt idx="4">
                  <c:v>132875172.7089112</c:v>
                </c:pt>
                <c:pt idx="5">
                  <c:v>33283005.688646112</c:v>
                </c:pt>
                <c:pt idx="6">
                  <c:v>29765544.61199715</c:v>
                </c:pt>
                <c:pt idx="7">
                  <c:v>24852762.749589939</c:v>
                </c:pt>
                <c:pt idx="8">
                  <c:v>12752931.244916899</c:v>
                </c:pt>
                <c:pt idx="9">
                  <c:v>12332226.37017318</c:v>
                </c:pt>
                <c:pt idx="10">
                  <c:v>39152975.629013613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2-4D56-8A3F-51CC59180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237570915.99000007</c:v>
                </c:pt>
                <c:pt idx="1">
                  <c:v>405766906.54000002</c:v>
                </c:pt>
                <c:pt idx="2">
                  <c:v>327814594.24000001</c:v>
                </c:pt>
                <c:pt idx="3">
                  <c:v>387759347.81397253</c:v>
                </c:pt>
                <c:pt idx="4">
                  <c:v>285416947.5342949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8-4727-95BF-9AAA072B5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229203525.05952701</c:v>
                </c:pt>
                <c:pt idx="1">
                  <c:v>328257743.12119734</c:v>
                </c:pt>
                <c:pt idx="2">
                  <c:v>113798979.11440426</c:v>
                </c:pt>
                <c:pt idx="3">
                  <c:v>196882581.76985151</c:v>
                </c:pt>
                <c:pt idx="4">
                  <c:v>416591008.89328736</c:v>
                </c:pt>
                <c:pt idx="5">
                  <c:v>359594874.16000003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ABA-A55A-23271203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164597670.55455637</c:v>
                </c:pt>
                <c:pt idx="1">
                  <c:v>112822079.98856483</c:v>
                </c:pt>
                <c:pt idx="2">
                  <c:v>104943043.49704842</c:v>
                </c:pt>
                <c:pt idx="3">
                  <c:v>161976516.45560947</c:v>
                </c:pt>
                <c:pt idx="4">
                  <c:v>1099989401.6224883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E-41E7-B7A2-E4F9CEA475D9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1013000000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E-41E7-B7A2-E4F9CEA4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0.0646</cdr:x>
      <cdr:y>0</cdr:y>
    </cdr:from>
    <cdr:to>
      <cdr:x>0.23514</cdr:x>
      <cdr:y>0.11197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07059" y="0"/>
          <a:ext cx="546643" cy="241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0.11886</cdr:x>
      <cdr:y>0.04091</cdr:y>
    </cdr:from>
    <cdr:to>
      <cdr:x>0.28941</cdr:x>
      <cdr:y>0.17273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381000" y="74543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opLeftCell="A4" zoomScaleNormal="100" workbookViewId="0">
      <selection activeCell="B6" sqref="B6:E16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9" t="s">
        <v>210</v>
      </c>
      <c r="D1" s="109"/>
      <c r="E1" s="109"/>
    </row>
    <row r="2" spans="1:5" x14ac:dyDescent="0.25">
      <c r="B2" s="2" t="s">
        <v>1</v>
      </c>
      <c r="D2" s="4">
        <v>43373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0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1109465000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1668764712.1182675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8809</v>
      </c>
      <c r="E17" s="10"/>
    </row>
    <row r="18" spans="2:5" ht="16.5" customHeight="1" x14ac:dyDescent="0.25">
      <c r="B18" s="10" t="s">
        <v>14</v>
      </c>
      <c r="C18" s="11"/>
      <c r="D18" s="14">
        <v>6727</v>
      </c>
      <c r="E18" s="10"/>
    </row>
    <row r="19" spans="2:5" ht="16.5" customHeight="1" x14ac:dyDescent="0.25">
      <c r="B19" s="10" t="s">
        <v>15</v>
      </c>
      <c r="C19" s="11"/>
      <c r="D19" s="14">
        <v>7576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248069.67624769846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189438.60961724003</v>
      </c>
      <c r="E21" s="10"/>
    </row>
    <row r="22" spans="2:5" ht="16.5" customHeight="1" x14ac:dyDescent="0.25">
      <c r="B22" s="10" t="s">
        <v>174</v>
      </c>
      <c r="C22" s="11"/>
      <c r="D22" s="12">
        <v>8.2108192847932997E-4</v>
      </c>
      <c r="E22" s="10"/>
    </row>
    <row r="23" spans="2:5" ht="16.5" customHeight="1" x14ac:dyDescent="0.25">
      <c r="B23" s="10" t="s">
        <v>171</v>
      </c>
      <c r="C23" s="11"/>
      <c r="D23" s="12">
        <v>0.11836816998668384</v>
      </c>
      <c r="E23" s="10"/>
    </row>
    <row r="24" spans="2:5" ht="16.5" customHeight="1" x14ac:dyDescent="0.25">
      <c r="B24" s="10" t="s">
        <v>172</v>
      </c>
      <c r="C24" s="11"/>
      <c r="D24" s="12">
        <v>0.12425140963997373</v>
      </c>
      <c r="E24" s="10"/>
    </row>
    <row r="25" spans="2:5" ht="16.5" customHeight="1" x14ac:dyDescent="0.25">
      <c r="B25" s="15" t="s">
        <v>175</v>
      </c>
      <c r="C25" s="11"/>
      <c r="D25" s="12">
        <v>2.4467657112450785E-2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0.20802874154604981</v>
      </c>
      <c r="E27" s="10"/>
    </row>
    <row r="28" spans="2:5" ht="16.5" customHeight="1" x14ac:dyDescent="0.25">
      <c r="B28" s="10" t="s">
        <v>18</v>
      </c>
      <c r="C28" s="11"/>
      <c r="D28" s="12">
        <f>IF(ISERROR(GESAMTBETRAG_DECKUNG/GESAMTBETRAG_EMISSIONEN),"",GESAMTBETRAG_DECKUNG/GESAMTBETRAG_EMISSIONEN -1)</f>
        <v>0.50411658963398343</v>
      </c>
      <c r="E28" s="10"/>
    </row>
    <row r="29" spans="2:5" ht="16.5" customHeight="1" x14ac:dyDescent="0.25">
      <c r="B29" s="10" t="s">
        <v>168</v>
      </c>
      <c r="C29" s="11"/>
      <c r="D29" s="12">
        <v>0.63196187009184224</v>
      </c>
      <c r="E29" s="10"/>
    </row>
    <row r="30" spans="2:5" ht="16.5" customHeight="1" x14ac:dyDescent="0.25">
      <c r="B30" s="10" t="s">
        <v>19</v>
      </c>
      <c r="C30" s="11"/>
      <c r="D30" s="14">
        <v>13</v>
      </c>
      <c r="E30" s="10"/>
    </row>
    <row r="31" spans="2:5" ht="16.5" customHeight="1" x14ac:dyDescent="0.25">
      <c r="B31" s="10" t="s">
        <v>20</v>
      </c>
      <c r="C31" s="11" t="s">
        <v>167</v>
      </c>
      <c r="D31" s="16">
        <f>IF(ANZAHL_EMISSIONEN&gt;0,GESAMTBETRAG_EMISSIONEN/ANZAHL_EMISSIONEN,"")</f>
        <v>85343461.538461536</v>
      </c>
      <c r="E31" s="10"/>
    </row>
    <row r="32" spans="2:5" ht="16.5" customHeight="1" x14ac:dyDescent="0.25">
      <c r="B32" s="10" t="s">
        <v>21</v>
      </c>
      <c r="C32" s="11"/>
      <c r="D32" s="12">
        <v>0.52787071699999999</v>
      </c>
      <c r="E32" s="10"/>
    </row>
    <row r="33" spans="2:5" ht="16.5" customHeight="1" x14ac:dyDescent="0.25">
      <c r="B33" s="10" t="s">
        <v>22</v>
      </c>
      <c r="C33" s="10"/>
      <c r="D33" s="12">
        <v>0.47477008500000001</v>
      </c>
      <c r="E33" s="10"/>
    </row>
    <row r="34" spans="2:5" ht="5.25" customHeight="1" x14ac:dyDescent="0.25"/>
    <row r="35" spans="2:5" ht="25.5" customHeight="1" x14ac:dyDescent="0.25">
      <c r="B35" s="110" t="s">
        <v>169</v>
      </c>
      <c r="C35" s="110"/>
      <c r="D35" s="110"/>
      <c r="E35" s="110"/>
    </row>
    <row r="36" spans="2:5" x14ac:dyDescent="0.25">
      <c r="B36" s="110" t="s">
        <v>170</v>
      </c>
      <c r="C36" s="110"/>
      <c r="D36" s="110"/>
      <c r="E36" s="110"/>
    </row>
  </sheetData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showGridLines="0" tabSelected="1" topLeftCell="A13" zoomScale="115" zoomScaleNormal="115" zoomScalePageLayoutView="85" workbookViewId="0">
      <selection activeCell="K11" sqref="K11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0" width="9.140625" style="20"/>
    <col min="11" max="11" width="17.7109375" style="20" bestFit="1" customWidth="1"/>
    <col min="12" max="16384" width="9.140625" style="20"/>
  </cols>
  <sheetData>
    <row r="1" spans="1:11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1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1" s="9" customFormat="1" ht="15" x14ac:dyDescent="0.25">
      <c r="C3" s="34"/>
      <c r="D3" s="34"/>
      <c r="E3" s="34"/>
      <c r="G3" s="34"/>
      <c r="H3" s="34"/>
      <c r="I3" s="34"/>
    </row>
    <row r="4" spans="1:11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1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1" x14ac:dyDescent="0.2">
      <c r="A6" s="41" t="s">
        <v>154</v>
      </c>
      <c r="B6" s="42" t="s">
        <v>30</v>
      </c>
      <c r="C6" s="43">
        <f>SUM(C7:C8)</f>
        <v>557461268.18072438</v>
      </c>
      <c r="D6" s="44">
        <f>SUM(D7:D8)</f>
        <v>7975</v>
      </c>
    </row>
    <row r="7" spans="1:11" x14ac:dyDescent="0.2">
      <c r="A7" s="41" t="s">
        <v>153</v>
      </c>
      <c r="B7" s="42" t="s">
        <v>148</v>
      </c>
      <c r="C7" s="43">
        <v>229203525.05952701</v>
      </c>
      <c r="D7" s="44">
        <v>5909</v>
      </c>
    </row>
    <row r="8" spans="1:11" x14ac:dyDescent="0.2">
      <c r="A8" s="41" t="s">
        <v>155</v>
      </c>
      <c r="B8" s="42" t="s">
        <v>149</v>
      </c>
      <c r="C8" s="43">
        <v>328257743.12119734</v>
      </c>
      <c r="D8" s="44">
        <v>2066</v>
      </c>
    </row>
    <row r="9" spans="1:11" x14ac:dyDescent="0.2">
      <c r="A9" s="41"/>
      <c r="B9" s="45" t="s">
        <v>31</v>
      </c>
      <c r="C9" s="43">
        <f>SUM(C10:C12)</f>
        <v>727272569.77754307</v>
      </c>
      <c r="D9" s="44">
        <f>SUM(D10:D12)</f>
        <v>800</v>
      </c>
    </row>
    <row r="10" spans="1:11" x14ac:dyDescent="0.2">
      <c r="A10" s="41" t="s">
        <v>156</v>
      </c>
      <c r="B10" s="45" t="s">
        <v>150</v>
      </c>
      <c r="C10" s="43">
        <v>113798979.11440426</v>
      </c>
      <c r="D10" s="44">
        <v>301</v>
      </c>
    </row>
    <row r="11" spans="1:11" x14ac:dyDescent="0.2">
      <c r="A11" s="41" t="s">
        <v>157</v>
      </c>
      <c r="B11" s="45" t="s">
        <v>151</v>
      </c>
      <c r="C11" s="43">
        <v>196882581.76985151</v>
      </c>
      <c r="D11" s="44">
        <v>276</v>
      </c>
    </row>
    <row r="12" spans="1:11" x14ac:dyDescent="0.2">
      <c r="A12" s="41" t="s">
        <v>158</v>
      </c>
      <c r="B12" s="45" t="s">
        <v>152</v>
      </c>
      <c r="C12" s="43">
        <v>416591008.89328736</v>
      </c>
      <c r="D12" s="44">
        <v>223</v>
      </c>
    </row>
    <row r="13" spans="1:11" x14ac:dyDescent="0.2">
      <c r="A13" s="41" t="s">
        <v>159</v>
      </c>
      <c r="B13" s="45" t="s">
        <v>33</v>
      </c>
      <c r="C13" s="43">
        <v>359594874.16000003</v>
      </c>
      <c r="D13" s="44">
        <v>32</v>
      </c>
    </row>
    <row r="14" spans="1:11" s="39" customFormat="1" x14ac:dyDescent="0.2">
      <c r="A14" s="37"/>
      <c r="B14" s="61" t="s">
        <v>34</v>
      </c>
      <c r="C14" s="62">
        <f>C6+C9+C13</f>
        <v>1644328712.1182675</v>
      </c>
      <c r="D14" s="63">
        <f>D6+D9+D13</f>
        <v>8807</v>
      </c>
      <c r="E14" s="38"/>
      <c r="G14" s="38"/>
      <c r="H14" s="38"/>
      <c r="I14" s="38"/>
      <c r="J14" s="20"/>
    </row>
    <row r="16" spans="1:11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  <c r="K16" s="108"/>
    </row>
    <row r="18" spans="1:11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1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1" x14ac:dyDescent="0.2">
      <c r="B20" s="17" t="s">
        <v>176</v>
      </c>
      <c r="C20" s="47"/>
      <c r="D20" s="49"/>
    </row>
    <row r="22" spans="1:11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1" x14ac:dyDescent="0.2">
      <c r="B23" s="17" t="s">
        <v>39</v>
      </c>
      <c r="C23" s="47"/>
      <c r="D23" s="49">
        <v>1604095841.01</v>
      </c>
      <c r="F23" s="17" t="s">
        <v>39</v>
      </c>
      <c r="G23" s="47"/>
      <c r="H23" s="49">
        <v>1109465000</v>
      </c>
    </row>
    <row r="24" spans="1:11" x14ac:dyDescent="0.2">
      <c r="B24" s="17" t="s">
        <v>40</v>
      </c>
      <c r="C24" s="47"/>
      <c r="D24" s="49">
        <v>39411672.525626414</v>
      </c>
      <c r="F24" s="17" t="s">
        <v>40</v>
      </c>
      <c r="G24" s="47"/>
      <c r="H24" s="49"/>
    </row>
    <row r="25" spans="1:11" x14ac:dyDescent="0.2">
      <c r="B25" s="17" t="s">
        <v>41</v>
      </c>
      <c r="C25" s="47"/>
      <c r="D25" s="49">
        <v>202000</v>
      </c>
      <c r="F25" s="17" t="s">
        <v>41</v>
      </c>
      <c r="G25" s="47"/>
      <c r="H25" s="49"/>
      <c r="K25" s="104"/>
    </row>
    <row r="26" spans="1:11" x14ac:dyDescent="0.2">
      <c r="B26" s="17" t="s">
        <v>196</v>
      </c>
      <c r="C26" s="47"/>
      <c r="D26" s="49">
        <v>619198.58264116</v>
      </c>
      <c r="F26" s="17" t="s">
        <v>196</v>
      </c>
      <c r="G26" s="47"/>
      <c r="H26" s="49"/>
    </row>
    <row r="27" spans="1:11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1" s="39" customFormat="1" x14ac:dyDescent="0.2">
      <c r="B28" s="68" t="s">
        <v>34</v>
      </c>
      <c r="C28" s="69"/>
      <c r="D28" s="70">
        <f>SUM(D23:D27)</f>
        <v>1644328712.1182675</v>
      </c>
      <c r="E28" s="38"/>
      <c r="F28" s="68" t="s">
        <v>34</v>
      </c>
      <c r="G28" s="69"/>
      <c r="H28" s="70">
        <f>SUM(H23:H27)</f>
        <v>1109465000</v>
      </c>
      <c r="I28" s="38"/>
      <c r="J28" s="20"/>
    </row>
    <row r="30" spans="1:11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1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  <c r="K32" s="105"/>
    </row>
    <row r="33" spans="2:10" x14ac:dyDescent="0.2">
      <c r="B33" s="17" t="s">
        <v>200</v>
      </c>
      <c r="C33" s="18">
        <v>470598510.37829721</v>
      </c>
      <c r="D33" s="19">
        <f>IF(($C$44=0),0,(C33/$C$44))</f>
        <v>0.28619491158293886</v>
      </c>
    </row>
    <row r="34" spans="2:10" x14ac:dyDescent="0.2">
      <c r="B34" s="17" t="s">
        <v>160</v>
      </c>
      <c r="C34" s="18">
        <v>245650081.25999999</v>
      </c>
      <c r="D34" s="19">
        <f t="shared" ref="D34:D43" si="0">IF(($C$44=0),0,(C34/$C$44))</f>
        <v>0.14939232006925129</v>
      </c>
    </row>
    <row r="35" spans="2:10" x14ac:dyDescent="0.2">
      <c r="B35" s="17" t="s">
        <v>161</v>
      </c>
      <c r="C35" s="18">
        <v>419806975.22080225</v>
      </c>
      <c r="D35" s="19">
        <f t="shared" si="0"/>
        <v>0.25530599333737153</v>
      </c>
    </row>
    <row r="36" spans="2:10" x14ac:dyDescent="0.2">
      <c r="B36" s="17" t="s">
        <v>162</v>
      </c>
      <c r="C36" s="18">
        <v>223258526.25704476</v>
      </c>
      <c r="D36" s="19">
        <f t="shared" si="0"/>
        <v>0.13577487555349232</v>
      </c>
    </row>
    <row r="37" spans="2:10" x14ac:dyDescent="0.2">
      <c r="B37" s="17" t="s">
        <v>163</v>
      </c>
      <c r="C37" s="18">
        <v>132875172.7089112</v>
      </c>
      <c r="D37" s="19">
        <f t="shared" si="0"/>
        <v>8.0808156988055643E-2</v>
      </c>
    </row>
    <row r="38" spans="2:10" x14ac:dyDescent="0.2">
      <c r="B38" s="17" t="s">
        <v>164</v>
      </c>
      <c r="C38" s="18">
        <v>33283005.688646112</v>
      </c>
      <c r="D38" s="19">
        <f t="shared" si="0"/>
        <v>2.0241090144164243E-2</v>
      </c>
    </row>
    <row r="39" spans="2:10" x14ac:dyDescent="0.2">
      <c r="B39" s="17" t="s">
        <v>165</v>
      </c>
      <c r="C39" s="18">
        <v>29765544.61199715</v>
      </c>
      <c r="D39" s="19">
        <f t="shared" si="0"/>
        <v>1.8101942995103475E-2</v>
      </c>
    </row>
    <row r="40" spans="2:10" x14ac:dyDescent="0.2">
      <c r="B40" s="17" t="s">
        <v>53</v>
      </c>
      <c r="C40" s="18">
        <v>24852762.749589939</v>
      </c>
      <c r="D40" s="19">
        <f t="shared" si="0"/>
        <v>1.5114230242660519E-2</v>
      </c>
    </row>
    <row r="41" spans="2:10" x14ac:dyDescent="0.2">
      <c r="B41" s="17" t="s">
        <v>54</v>
      </c>
      <c r="C41" s="18">
        <v>12752931.244916899</v>
      </c>
      <c r="D41" s="19">
        <f t="shared" si="0"/>
        <v>7.7557067214860682E-3</v>
      </c>
    </row>
    <row r="42" spans="2:10" x14ac:dyDescent="0.2">
      <c r="B42" s="17" t="s">
        <v>55</v>
      </c>
      <c r="C42" s="18">
        <v>12332226.37017318</v>
      </c>
      <c r="D42" s="19">
        <f t="shared" si="0"/>
        <v>7.499854669738174E-3</v>
      </c>
    </row>
    <row r="43" spans="2:10" x14ac:dyDescent="0.2">
      <c r="B43" s="17" t="s">
        <v>199</v>
      </c>
      <c r="C43" s="18">
        <v>39152975.629013613</v>
      </c>
      <c r="D43" s="19">
        <f t="shared" si="0"/>
        <v>2.381091769573794E-2</v>
      </c>
    </row>
    <row r="44" spans="2:10" s="39" customFormat="1" x14ac:dyDescent="0.2">
      <c r="B44" s="64" t="s">
        <v>34</v>
      </c>
      <c r="C44" s="62">
        <f>SUM(C33:C43)</f>
        <v>1644328712.1193922</v>
      </c>
      <c r="D44" s="71">
        <f>SUM(D33:D43)</f>
        <v>1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409215992.98848706</v>
      </c>
      <c r="D47" s="19">
        <f>IF(($C$58=0),0,(C47/$C$58))</f>
        <v>0.31176149517065199</v>
      </c>
      <c r="F47" s="17" t="s">
        <v>200</v>
      </c>
      <c r="G47" s="18">
        <v>61382517.389810197</v>
      </c>
      <c r="H47" s="19">
        <f>IF(($G$58=0),0,(G47/$G$58))</f>
        <v>0.18503446256713718</v>
      </c>
    </row>
    <row r="48" spans="2:10" x14ac:dyDescent="0.2">
      <c r="B48" s="17" t="s">
        <v>47</v>
      </c>
      <c r="C48" s="18">
        <v>214419203.88555464</v>
      </c>
      <c r="D48" s="19">
        <f t="shared" ref="D48:D57" si="1">IF(($C$58=0),0,(C48/$C$58))</f>
        <v>0.16335542291120106</v>
      </c>
      <c r="F48" s="17" t="s">
        <v>47</v>
      </c>
      <c r="G48" s="18">
        <f>26430877.3733205+4800000</f>
        <v>31230877.373320501</v>
      </c>
      <c r="H48" s="19">
        <f t="shared" ref="H48:H56" si="2">IF(($G$58=0),0,(G48/$G$58))</f>
        <v>9.4143884219903815E-2</v>
      </c>
    </row>
    <row r="49" spans="1:10" x14ac:dyDescent="0.2">
      <c r="B49" s="17" t="s">
        <v>48</v>
      </c>
      <c r="C49" s="18">
        <v>258237908.54098684</v>
      </c>
      <c r="D49" s="19">
        <f t="shared" si="1"/>
        <v>0.19673873420373672</v>
      </c>
      <c r="F49" s="17" t="s">
        <v>48</v>
      </c>
      <c r="G49" s="18">
        <v>161569066.67981541</v>
      </c>
      <c r="H49" s="19">
        <f>IF(($G$58=0),0,(G49/$G$58))</f>
        <v>0.48704169675413889</v>
      </c>
    </row>
    <row r="50" spans="1:10" x14ac:dyDescent="0.2">
      <c r="B50" s="17" t="s">
        <v>49</v>
      </c>
      <c r="C50" s="18">
        <v>183608167.29724628</v>
      </c>
      <c r="D50" s="19">
        <f t="shared" si="1"/>
        <v>0.13988201278277793</v>
      </c>
      <c r="F50" s="17" t="s">
        <v>49</v>
      </c>
      <c r="G50" s="18">
        <v>39650358.9597985</v>
      </c>
      <c r="H50" s="19">
        <f t="shared" si="2"/>
        <v>0.11952398130120211</v>
      </c>
    </row>
    <row r="51" spans="1:10" x14ac:dyDescent="0.2">
      <c r="B51" s="17" t="s">
        <v>50</v>
      </c>
      <c r="C51" s="18">
        <v>120411307.2011134</v>
      </c>
      <c r="D51" s="19">
        <f t="shared" si="1"/>
        <v>9.1735439991779494E-2</v>
      </c>
      <c r="F51" s="17" t="s">
        <v>50</v>
      </c>
      <c r="G51" s="18">
        <v>12463865.5077978</v>
      </c>
      <c r="H51" s="19">
        <f t="shared" si="2"/>
        <v>3.7571685779822582E-2</v>
      </c>
    </row>
    <row r="52" spans="1:10" x14ac:dyDescent="0.2">
      <c r="B52" s="17" t="s">
        <v>51</v>
      </c>
      <c r="C52" s="18">
        <v>30764805.67864611</v>
      </c>
      <c r="D52" s="19">
        <f t="shared" si="1"/>
        <v>2.3438189077031307E-2</v>
      </c>
      <c r="F52" s="17" t="s">
        <v>51</v>
      </c>
      <c r="G52" s="18">
        <v>2518200.0099999998</v>
      </c>
      <c r="H52" s="19">
        <f t="shared" si="2"/>
        <v>7.5909852723677973E-3</v>
      </c>
    </row>
    <row r="53" spans="1:10" x14ac:dyDescent="0.2">
      <c r="B53" s="17" t="s">
        <v>52</v>
      </c>
      <c r="C53" s="18">
        <v>27907169.243673131</v>
      </c>
      <c r="D53" s="19">
        <f t="shared" si="1"/>
        <v>2.1261096727548345E-2</v>
      </c>
      <c r="F53" s="17" t="s">
        <v>52</v>
      </c>
      <c r="G53" s="18">
        <v>1858375.3683240199</v>
      </c>
      <c r="H53" s="19">
        <f t="shared" si="2"/>
        <v>5.6019776012465015E-3</v>
      </c>
    </row>
    <row r="54" spans="1:10" x14ac:dyDescent="0.2">
      <c r="B54" s="17" t="s">
        <v>53</v>
      </c>
      <c r="C54" s="18">
        <v>20177408.27958994</v>
      </c>
      <c r="D54" s="19">
        <f t="shared" si="1"/>
        <v>1.5372172841960826E-2</v>
      </c>
      <c r="F54" s="17" t="s">
        <v>53</v>
      </c>
      <c r="G54" s="18">
        <v>4675354.47</v>
      </c>
      <c r="H54" s="19">
        <f t="shared" si="2"/>
        <v>1.4093617180499077E-2</v>
      </c>
    </row>
    <row r="55" spans="1:10" x14ac:dyDescent="0.2">
      <c r="B55" s="17" t="s">
        <v>54</v>
      </c>
      <c r="C55" s="18">
        <v>11387931.244916899</v>
      </c>
      <c r="D55" s="19">
        <f t="shared" si="1"/>
        <v>8.6759035146404019E-3</v>
      </c>
      <c r="F55" s="17" t="s">
        <v>54</v>
      </c>
      <c r="G55" s="18">
        <v>1365000</v>
      </c>
      <c r="H55" s="19">
        <f t="shared" si="2"/>
        <v>4.1147227605570708E-3</v>
      </c>
    </row>
    <row r="56" spans="1:10" x14ac:dyDescent="0.2">
      <c r="B56" s="17" t="s">
        <v>55</v>
      </c>
      <c r="C56" s="18">
        <v>10140926.378841421</v>
      </c>
      <c r="D56" s="19">
        <f t="shared" si="1"/>
        <v>7.7258719709228339E-3</v>
      </c>
      <c r="F56" s="17" t="s">
        <v>55</v>
      </c>
      <c r="G56" s="18">
        <v>2191299.9913317598</v>
      </c>
      <c r="H56" s="19">
        <f t="shared" si="2"/>
        <v>6.6055618677958276E-3</v>
      </c>
    </row>
    <row r="57" spans="1:10" x14ac:dyDescent="0.2">
      <c r="B57" s="17" t="s">
        <v>199</v>
      </c>
      <c r="C57" s="18">
        <v>26322297.165034462</v>
      </c>
      <c r="D57" s="19">
        <f t="shared" si="1"/>
        <v>2.0053660807749112E-2</v>
      </c>
      <c r="F57" s="17" t="s">
        <v>199</v>
      </c>
      <c r="G57" s="18">
        <v>12830678.463979149</v>
      </c>
      <c r="H57" s="19">
        <f>IF(($G$58=0),0,(G57/$G$58))</f>
        <v>3.8677424695329261E-2</v>
      </c>
    </row>
    <row r="58" spans="1:10" s="39" customFormat="1" x14ac:dyDescent="0.2">
      <c r="B58" s="64" t="s">
        <v>34</v>
      </c>
      <c r="C58" s="62">
        <f>SUM(C47:C57)</f>
        <v>1312593117.9040902</v>
      </c>
      <c r="D58" s="71">
        <f>SUM(D47:D57)</f>
        <v>1</v>
      </c>
      <c r="E58" s="38"/>
      <c r="F58" s="64" t="s">
        <v>34</v>
      </c>
      <c r="G58" s="62">
        <f>SUM(G47:G57)</f>
        <v>331735594.21417731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1644328712.1182675</v>
      </c>
      <c r="D64" s="50">
        <f>SUM(D65:D92)</f>
        <v>1</v>
      </c>
    </row>
    <row r="65" spans="2:4" outlineLevel="1" x14ac:dyDescent="0.2">
      <c r="B65" s="17" t="s">
        <v>63</v>
      </c>
      <c r="C65" s="18"/>
      <c r="D65" s="19">
        <f>IF(($C$99=0),0,(C65/$C$99))</f>
        <v>0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153122414.94999999</v>
      </c>
      <c r="D68" s="19">
        <f t="shared" si="3"/>
        <v>9.3121535749834145E-2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16081084.970000001</v>
      </c>
      <c r="D80" s="19">
        <f t="shared" si="3"/>
        <v>9.7797264327300609E-3</v>
      </c>
    </row>
    <row r="81" spans="2:4" outlineLevel="1" x14ac:dyDescent="0.2">
      <c r="B81" s="17" t="s">
        <v>78</v>
      </c>
      <c r="C81" s="18">
        <v>1475125212.1982675</v>
      </c>
      <c r="D81" s="19">
        <f t="shared" si="3"/>
        <v>0.89709873781743577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1644328712.1182675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17" t="s">
        <v>145</v>
      </c>
      <c r="H102" s="118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9">
        <f>IF(($C$99=0),0,(C103/$C$99))</f>
        <v>0</v>
      </c>
      <c r="H103" s="120"/>
    </row>
    <row r="104" spans="2:8" ht="15" customHeight="1" x14ac:dyDescent="0.2">
      <c r="B104" s="17" t="s">
        <v>98</v>
      </c>
      <c r="C104" s="18">
        <v>352996470.24079722</v>
      </c>
      <c r="D104" s="45"/>
      <c r="E104" s="45"/>
      <c r="F104" s="51">
        <f t="shared" ref="F104:F112" si="4">IF(($C$113=0),0,(C104/$C$113))</f>
        <v>0.23929932681087682</v>
      </c>
      <c r="G104" s="119">
        <f t="shared" ref="G104:G112" si="5">IF(($C$99=0),0,(C104/$C$99))</f>
        <v>0.21467512404259967</v>
      </c>
      <c r="H104" s="120"/>
    </row>
    <row r="105" spans="2:8" ht="15" customHeight="1" x14ac:dyDescent="0.2">
      <c r="B105" s="17" t="s">
        <v>99</v>
      </c>
      <c r="C105" s="18">
        <v>1016466764.3782861</v>
      </c>
      <c r="D105" s="45"/>
      <c r="E105" s="45"/>
      <c r="F105" s="51">
        <f t="shared" si="4"/>
        <v>0.68907151472485695</v>
      </c>
      <c r="G105" s="119">
        <f t="shared" si="5"/>
        <v>0.61816518612561777</v>
      </c>
      <c r="H105" s="120"/>
    </row>
    <row r="106" spans="2:8" ht="15" customHeight="1" x14ac:dyDescent="0.2">
      <c r="B106" s="17" t="s">
        <v>100</v>
      </c>
      <c r="C106" s="18">
        <v>31339576.264072228</v>
      </c>
      <c r="D106" s="45"/>
      <c r="E106" s="45"/>
      <c r="F106" s="51">
        <f t="shared" si="4"/>
        <v>2.1245366837279685E-2</v>
      </c>
      <c r="G106" s="119">
        <f t="shared" si="5"/>
        <v>1.9059191774192012E-2</v>
      </c>
      <c r="H106" s="120"/>
    </row>
    <row r="107" spans="2:8" ht="15" customHeight="1" x14ac:dyDescent="0.2">
      <c r="B107" s="17" t="s">
        <v>101</v>
      </c>
      <c r="C107" s="18">
        <v>2106099.11</v>
      </c>
      <c r="D107" s="45"/>
      <c r="E107" s="45"/>
      <c r="F107" s="51">
        <f t="shared" si="4"/>
        <v>1.4277426028543297E-3</v>
      </c>
      <c r="G107" s="119">
        <f t="shared" si="5"/>
        <v>1.2808260869487996E-3</v>
      </c>
      <c r="H107" s="120"/>
    </row>
    <row r="108" spans="2:8" ht="15" customHeight="1" x14ac:dyDescent="0.2">
      <c r="B108" s="17" t="s">
        <v>102</v>
      </c>
      <c r="C108" s="18">
        <v>2301696.8199999998</v>
      </c>
      <c r="D108" s="45"/>
      <c r="E108" s="45"/>
      <c r="F108" s="51">
        <f t="shared" si="4"/>
        <v>1.560339963663122E-3</v>
      </c>
      <c r="G108" s="119">
        <f t="shared" si="5"/>
        <v>1.3997790119682904E-3</v>
      </c>
      <c r="H108" s="120"/>
    </row>
    <row r="109" spans="2:8" ht="15" customHeight="1" x14ac:dyDescent="0.2">
      <c r="B109" s="17" t="s">
        <v>103</v>
      </c>
      <c r="C109" s="18">
        <v>50698920.890537269</v>
      </c>
      <c r="D109" s="45"/>
      <c r="E109" s="45"/>
      <c r="F109" s="51">
        <f t="shared" si="4"/>
        <v>3.4369232165033979E-2</v>
      </c>
      <c r="G109" s="119">
        <f t="shared" si="5"/>
        <v>3.0832594795006399E-2</v>
      </c>
      <c r="H109" s="120"/>
    </row>
    <row r="110" spans="2:8" ht="15" customHeight="1" x14ac:dyDescent="0.2">
      <c r="B110" s="17" t="s">
        <v>104</v>
      </c>
      <c r="C110" s="18">
        <v>2005729.45373698</v>
      </c>
      <c r="D110" s="45"/>
      <c r="E110" s="45"/>
      <c r="F110" s="51">
        <f t="shared" si="4"/>
        <v>1.3597011542823495E-3</v>
      </c>
      <c r="G110" s="119">
        <f t="shared" si="5"/>
        <v>1.2197861893156062E-3</v>
      </c>
      <c r="H110" s="120"/>
    </row>
    <row r="111" spans="2:8" ht="15" customHeight="1" x14ac:dyDescent="0.2">
      <c r="B111" s="17" t="s">
        <v>105</v>
      </c>
      <c r="C111" s="18">
        <v>16969955.040837731</v>
      </c>
      <c r="D111" s="45"/>
      <c r="E111" s="45"/>
      <c r="F111" s="51">
        <f t="shared" si="4"/>
        <v>1.1504077688122958E-2</v>
      </c>
      <c r="G111" s="119">
        <f t="shared" si="5"/>
        <v>1.0320293573768829E-2</v>
      </c>
      <c r="H111" s="120"/>
    </row>
    <row r="112" spans="2:8" ht="15" customHeight="1" x14ac:dyDescent="0.2">
      <c r="B112" s="17" t="s">
        <v>106</v>
      </c>
      <c r="C112" s="18">
        <v>240000</v>
      </c>
      <c r="D112" s="45"/>
      <c r="E112" s="45"/>
      <c r="F112" s="51">
        <f t="shared" si="4"/>
        <v>1.6269805302991612E-4</v>
      </c>
      <c r="G112" s="119">
        <f t="shared" si="5"/>
        <v>1.45956218018492E-4</v>
      </c>
      <c r="H112" s="120"/>
    </row>
    <row r="113" spans="1:9" ht="15" customHeight="1" x14ac:dyDescent="0.2">
      <c r="B113" s="64" t="s">
        <v>34</v>
      </c>
      <c r="C113" s="62">
        <f>SUM(C103:C112)</f>
        <v>1475125212.1982675</v>
      </c>
      <c r="D113" s="75"/>
      <c r="E113" s="75"/>
      <c r="F113" s="76">
        <f>SUM(F103:F112)</f>
        <v>1</v>
      </c>
      <c r="G113" s="125">
        <f>SUM(G103:H112)</f>
        <v>0.89709873781743599</v>
      </c>
      <c r="H113" s="126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13" t="s">
        <v>109</v>
      </c>
      <c r="C117" s="114"/>
      <c r="D117" s="65"/>
      <c r="E117" s="65"/>
      <c r="F117" s="65" t="s">
        <v>28</v>
      </c>
      <c r="G117" s="129" t="s">
        <v>46</v>
      </c>
      <c r="H117" s="130"/>
    </row>
    <row r="118" spans="1:9" ht="15" customHeight="1" x14ac:dyDescent="0.2">
      <c r="B118" s="115" t="s">
        <v>192</v>
      </c>
      <c r="C118" s="116"/>
      <c r="D118" s="47"/>
      <c r="E118" s="47"/>
      <c r="F118" s="46">
        <f>SUM(F119:F121)</f>
        <v>1312593117.9040899</v>
      </c>
      <c r="G118" s="127">
        <f>SUM(G119:H121)</f>
        <v>0.7982546970265898</v>
      </c>
      <c r="H118" s="128"/>
    </row>
    <row r="119" spans="1:9" ht="15" customHeight="1" x14ac:dyDescent="0.2">
      <c r="B119" s="111" t="s">
        <v>193</v>
      </c>
      <c r="C119" s="112"/>
      <c r="D119" s="47"/>
      <c r="E119" s="47"/>
      <c r="F119" s="18">
        <v>697756618.64154553</v>
      </c>
      <c r="G119" s="119">
        <f>IF(($F$130=0),0,(F119/$F$130))</f>
        <v>0.42434132147621334</v>
      </c>
      <c r="H119" s="120"/>
    </row>
    <row r="120" spans="1:9" ht="12.75" customHeight="1" x14ac:dyDescent="0.2">
      <c r="B120" s="111" t="s">
        <v>191</v>
      </c>
      <c r="C120" s="112"/>
      <c r="D120" s="47"/>
      <c r="E120" s="47"/>
      <c r="F120" s="18">
        <v>572509551.44732416</v>
      </c>
      <c r="G120" s="119">
        <f t="shared" ref="G120:G129" si="6">IF(($F$130=0),0,(F120/$F$130))</f>
        <v>0.34817220378631131</v>
      </c>
      <c r="H120" s="120"/>
    </row>
    <row r="121" spans="1:9" x14ac:dyDescent="0.2">
      <c r="B121" s="52" t="s">
        <v>194</v>
      </c>
      <c r="C121" s="53"/>
      <c r="D121" s="47"/>
      <c r="E121" s="47"/>
      <c r="F121" s="18">
        <v>42326947.815220468</v>
      </c>
      <c r="G121" s="119">
        <f t="shared" si="6"/>
        <v>2.5741171764065218E-2</v>
      </c>
      <c r="H121" s="120"/>
    </row>
    <row r="122" spans="1:9" x14ac:dyDescent="0.2">
      <c r="B122" s="115" t="s">
        <v>110</v>
      </c>
      <c r="C122" s="116"/>
      <c r="D122" s="47"/>
      <c r="E122" s="47"/>
      <c r="F122" s="46">
        <f>SUM(F123:F129)</f>
        <v>331735594.21417737</v>
      </c>
      <c r="G122" s="127">
        <f>SUM(G123:H129)</f>
        <v>0.20174530297341028</v>
      </c>
      <c r="H122" s="128"/>
    </row>
    <row r="123" spans="1:9" x14ac:dyDescent="0.2">
      <c r="B123" s="111" t="s">
        <v>186</v>
      </c>
      <c r="C123" s="112"/>
      <c r="D123" s="47"/>
      <c r="E123" s="47"/>
      <c r="F123" s="18">
        <v>63538432.834822647</v>
      </c>
      <c r="G123" s="119">
        <f t="shared" si="6"/>
        <v>3.864095564746952E-2</v>
      </c>
      <c r="H123" s="120"/>
    </row>
    <row r="124" spans="1:9" x14ac:dyDescent="0.2">
      <c r="B124" s="111" t="s">
        <v>187</v>
      </c>
      <c r="C124" s="112"/>
      <c r="D124" s="47"/>
      <c r="E124" s="47"/>
      <c r="F124" s="18">
        <v>95927549.670423627</v>
      </c>
      <c r="G124" s="119">
        <f t="shared" si="6"/>
        <v>5.8338426473650298E-2</v>
      </c>
      <c r="H124" s="120"/>
    </row>
    <row r="125" spans="1:9" x14ac:dyDescent="0.2">
      <c r="B125" s="111" t="s">
        <v>188</v>
      </c>
      <c r="C125" s="112"/>
      <c r="D125" s="47"/>
      <c r="E125" s="47"/>
      <c r="F125" s="18">
        <v>39027680.836793654</v>
      </c>
      <c r="G125" s="119">
        <f t="shared" si="6"/>
        <v>2.373471955404657E-2</v>
      </c>
      <c r="H125" s="120"/>
    </row>
    <row r="126" spans="1:9" x14ac:dyDescent="0.2">
      <c r="B126" s="111" t="s">
        <v>189</v>
      </c>
      <c r="C126" s="112"/>
      <c r="D126" s="47"/>
      <c r="E126" s="47"/>
      <c r="F126" s="18">
        <v>3569161.5552331498</v>
      </c>
      <c r="G126" s="119">
        <f t="shared" si="6"/>
        <v>2.1705888420784566E-3</v>
      </c>
      <c r="H126" s="120"/>
    </row>
    <row r="127" spans="1:9" x14ac:dyDescent="0.2">
      <c r="B127" s="111" t="s">
        <v>190</v>
      </c>
      <c r="C127" s="112"/>
      <c r="D127" s="47"/>
      <c r="E127" s="47"/>
      <c r="F127" s="18">
        <v>58352502.461213879</v>
      </c>
      <c r="G127" s="119">
        <f t="shared" si="6"/>
        <v>3.5487127379806353E-2</v>
      </c>
      <c r="H127" s="120"/>
    </row>
    <row r="128" spans="1:9" x14ac:dyDescent="0.2">
      <c r="B128" s="111" t="s">
        <v>201</v>
      </c>
      <c r="C128" s="112"/>
      <c r="D128" s="47"/>
      <c r="E128" s="47"/>
      <c r="F128" s="18">
        <v>19982174.13440793</v>
      </c>
      <c r="G128" s="119">
        <f t="shared" si="6"/>
        <v>1.2152177351854648E-2</v>
      </c>
      <c r="H128" s="120"/>
    </row>
    <row r="129" spans="1:10" x14ac:dyDescent="0.2">
      <c r="B129" s="111" t="s">
        <v>202</v>
      </c>
      <c r="C129" s="112"/>
      <c r="D129" s="47"/>
      <c r="E129" s="47"/>
      <c r="F129" s="18">
        <v>51338092.721282467</v>
      </c>
      <c r="G129" s="119">
        <f t="shared" si="6"/>
        <v>3.1221307724504422E-2</v>
      </c>
      <c r="H129" s="120"/>
    </row>
    <row r="130" spans="1:10" ht="15" customHeight="1" x14ac:dyDescent="0.2">
      <c r="B130" s="113" t="s">
        <v>34</v>
      </c>
      <c r="C130" s="114"/>
      <c r="D130" s="69"/>
      <c r="E130" s="69"/>
      <c r="F130" s="62">
        <f>F118+F122</f>
        <v>1644328712.1182673</v>
      </c>
      <c r="G130" s="125">
        <f>G118+G122</f>
        <v>1</v>
      </c>
      <c r="H130" s="126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22">
        <v>5.6192064820000001</v>
      </c>
      <c r="H134" s="123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237570915.99000007</v>
      </c>
      <c r="D137" s="19">
        <f>IF(($C$142=0),0,(C137/$C$142))</f>
        <v>0.14447896837120539</v>
      </c>
    </row>
    <row r="138" spans="1:10" x14ac:dyDescent="0.2">
      <c r="B138" s="17" t="s">
        <v>114</v>
      </c>
      <c r="C138" s="18">
        <v>405766906.54000002</v>
      </c>
      <c r="D138" s="19">
        <f>IF(($C$142=0),0,(C138/$C$142))</f>
        <v>0.24676751281517209</v>
      </c>
    </row>
    <row r="139" spans="1:10" x14ac:dyDescent="0.2">
      <c r="B139" s="17" t="s">
        <v>115</v>
      </c>
      <c r="C139" s="18">
        <v>327814594.24000001</v>
      </c>
      <c r="D139" s="19">
        <f>IF(($C$142=0),0,(C139/$C$142))</f>
        <v>0.19936074327723721</v>
      </c>
    </row>
    <row r="140" spans="1:10" x14ac:dyDescent="0.2">
      <c r="B140" s="17" t="s">
        <v>116</v>
      </c>
      <c r="C140" s="18">
        <v>387759347.81397253</v>
      </c>
      <c r="D140" s="19">
        <f>IF(($C$142=0),0,(C140/$C$142))</f>
        <v>0.23581619961768516</v>
      </c>
    </row>
    <row r="141" spans="1:10" x14ac:dyDescent="0.2">
      <c r="B141" s="17" t="s">
        <v>117</v>
      </c>
      <c r="C141" s="18">
        <v>285416947.5342949</v>
      </c>
      <c r="D141" s="19">
        <f>IF(($C$142=0),0,(C141/$C$142))</f>
        <v>0.17357657591870015</v>
      </c>
    </row>
    <row r="142" spans="1:10" x14ac:dyDescent="0.2">
      <c r="B142" s="64" t="s">
        <v>34</v>
      </c>
      <c r="C142" s="62">
        <f>SUM(C137:C141)</f>
        <v>1644328712.1182675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169379804.03200305</v>
      </c>
      <c r="D145" s="19">
        <f>IF(($C$150=0),0,(C145/$C$150))</f>
        <v>0.12904212411418378</v>
      </c>
      <c r="F145" s="17" t="s">
        <v>113</v>
      </c>
      <c r="G145" s="18">
        <v>68191111.957997024</v>
      </c>
      <c r="H145" s="19">
        <f>IF(($G$150=0),0,(G145/$G$150))</f>
        <v>0.20555862303389433</v>
      </c>
    </row>
    <row r="146" spans="1:9" x14ac:dyDescent="0.2">
      <c r="B146" s="17" t="s">
        <v>114</v>
      </c>
      <c r="C146" s="18">
        <v>327488507.56720579</v>
      </c>
      <c r="D146" s="19">
        <f>IF(($C$150=0),0,(C146/$C$150))</f>
        <v>0.24949735230223499</v>
      </c>
      <c r="F146" s="17" t="s">
        <v>114</v>
      </c>
      <c r="G146" s="18">
        <v>78278398.97279422</v>
      </c>
      <c r="H146" s="19">
        <f>IF(($G$150=0),0,(G146/$G$150))</f>
        <v>0.23596623436873521</v>
      </c>
    </row>
    <row r="147" spans="1:9" x14ac:dyDescent="0.2">
      <c r="B147" s="17" t="s">
        <v>115</v>
      </c>
      <c r="C147" s="18">
        <v>223978674.08064952</v>
      </c>
      <c r="D147" s="19">
        <f>IF(($C$150=0),0,(C147/$C$150))</f>
        <v>0.17063831207517841</v>
      </c>
      <c r="F147" s="17" t="s">
        <v>115</v>
      </c>
      <c r="G147" s="18">
        <v>103835920.15935045</v>
      </c>
      <c r="H147" s="19">
        <f>IF(($G$150=0),0,(G147/$G$150))</f>
        <v>0.31300807622202642</v>
      </c>
    </row>
    <row r="148" spans="1:9" x14ac:dyDescent="0.2">
      <c r="B148" s="17" t="s">
        <v>116</v>
      </c>
      <c r="C148" s="18">
        <v>324624526.09667915</v>
      </c>
      <c r="D148" s="19">
        <f>IF(($C$150=0),0,(C148/$C$150))</f>
        <v>0.24731542598290476</v>
      </c>
      <c r="F148" s="17" t="s">
        <v>116</v>
      </c>
      <c r="G148" s="18">
        <v>63134821.717293411</v>
      </c>
      <c r="H148" s="19">
        <f>IF(($G$150=0),0,(G148/$G$150))</f>
        <v>0.1903166944350623</v>
      </c>
    </row>
    <row r="149" spans="1:9" x14ac:dyDescent="0.2">
      <c r="B149" s="17" t="s">
        <v>117</v>
      </c>
      <c r="C149" s="18">
        <v>267121606.12755263</v>
      </c>
      <c r="D149" s="19">
        <f>IF(($C$150=0),0,(C149/$C$150))</f>
        <v>0.20350678552549822</v>
      </c>
      <c r="F149" s="17" t="s">
        <v>117</v>
      </c>
      <c r="G149" s="18">
        <v>18295341.40674223</v>
      </c>
      <c r="H149" s="19">
        <f>IF(($G$150=0),0,(G149/$G$150))</f>
        <v>5.5150371940281662E-2</v>
      </c>
    </row>
    <row r="150" spans="1:9" x14ac:dyDescent="0.2">
      <c r="B150" s="64" t="s">
        <v>34</v>
      </c>
      <c r="C150" s="62">
        <f>SUM(C145:C149)</f>
        <v>1312593117.9040899</v>
      </c>
      <c r="D150" s="71">
        <f>SUM(D145:D149)</f>
        <v>1.0000000000000002</v>
      </c>
      <c r="F150" s="64" t="s">
        <v>34</v>
      </c>
      <c r="G150" s="62">
        <f>SUM(G145:G149)</f>
        <v>331735594.21417737</v>
      </c>
      <c r="H150" s="71">
        <f>SUM(H145:H149)</f>
        <v>1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21" t="s">
        <v>208</v>
      </c>
      <c r="C156" s="112"/>
      <c r="D156" s="112"/>
      <c r="E156" s="112"/>
      <c r="F156" s="112"/>
      <c r="G156" s="112"/>
      <c r="H156" s="28">
        <v>8.15589808</v>
      </c>
    </row>
    <row r="157" spans="1:9" x14ac:dyDescent="0.2">
      <c r="B157" s="111" t="s">
        <v>209</v>
      </c>
      <c r="C157" s="112"/>
      <c r="D157" s="112"/>
      <c r="E157" s="112"/>
      <c r="F157" s="112"/>
      <c r="G157" s="112"/>
      <c r="H157" s="28">
        <v>15.971826610000001</v>
      </c>
    </row>
    <row r="158" spans="1:9" x14ac:dyDescent="0.2">
      <c r="B158" s="121" t="s">
        <v>178</v>
      </c>
      <c r="C158" s="124"/>
      <c r="D158" s="124"/>
      <c r="E158" s="124"/>
      <c r="F158" s="124"/>
      <c r="G158" s="124"/>
      <c r="H158" s="28">
        <v>2.5690838600000001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21" t="s">
        <v>208</v>
      </c>
      <c r="C161" s="112"/>
      <c r="D161" s="112"/>
      <c r="E161" s="112"/>
      <c r="F161" s="112"/>
      <c r="G161" s="112"/>
      <c r="H161" s="28">
        <v>4.6226821899999999</v>
      </c>
    </row>
    <row r="162" spans="2:8" x14ac:dyDescent="0.2">
      <c r="B162" s="111" t="s">
        <v>209</v>
      </c>
      <c r="C162" s="112"/>
      <c r="D162" s="112"/>
      <c r="E162" s="112"/>
      <c r="F162" s="112"/>
      <c r="G162" s="112"/>
      <c r="H162" s="28">
        <v>6.9075034400000002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21" t="s">
        <v>208</v>
      </c>
      <c r="C165" s="112"/>
      <c r="D165" s="112"/>
      <c r="E165" s="112"/>
      <c r="F165" s="112"/>
      <c r="G165" s="112"/>
      <c r="H165" s="28">
        <v>9.0488583299999998</v>
      </c>
    </row>
    <row r="166" spans="2:8" x14ac:dyDescent="0.2">
      <c r="B166" s="111" t="s">
        <v>209</v>
      </c>
      <c r="C166" s="112"/>
      <c r="D166" s="112"/>
      <c r="E166" s="112"/>
      <c r="F166" s="112"/>
      <c r="G166" s="112"/>
      <c r="H166" s="28">
        <v>18.26268018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164597670.55455637</v>
      </c>
      <c r="D170" s="19">
        <f>IF(($C$175=0),0,(C170/$C$175))</f>
        <v>0.10010022286998645</v>
      </c>
      <c r="F170" s="17" t="s">
        <v>113</v>
      </c>
      <c r="G170" s="18">
        <v>54379000</v>
      </c>
      <c r="H170" s="19">
        <f>IF(($G$175=0),0,(G170/$G$175))</f>
        <v>4.9013713817019917E-2</v>
      </c>
    </row>
    <row r="171" spans="2:8" x14ac:dyDescent="0.2">
      <c r="B171" s="17" t="s">
        <v>114</v>
      </c>
      <c r="C171" s="18">
        <v>112822079.98856483</v>
      </c>
      <c r="D171" s="19">
        <f>IF(($C$175=0),0,(C171/$C$175))</f>
        <v>6.8612850433794628E-2</v>
      </c>
      <c r="F171" s="17" t="s">
        <v>114</v>
      </c>
      <c r="G171" s="18">
        <v>1013000000</v>
      </c>
      <c r="H171" s="19">
        <f>IF(($G$175=0),0,(G171/$G$175))</f>
        <v>0.91305268755661517</v>
      </c>
    </row>
    <row r="172" spans="2:8" x14ac:dyDescent="0.2">
      <c r="B172" s="17" t="s">
        <v>115</v>
      </c>
      <c r="C172" s="18">
        <v>104943043.49704842</v>
      </c>
      <c r="D172" s="19">
        <f>IF(($C$175=0),0,(C172/$C$175))</f>
        <v>6.3821207234080357E-2</v>
      </c>
      <c r="F172" s="17" t="s">
        <v>115</v>
      </c>
      <c r="G172" s="18"/>
      <c r="H172" s="19">
        <f>IF(($G$175=0),0,(G172/$G$175))</f>
        <v>0</v>
      </c>
    </row>
    <row r="173" spans="2:8" x14ac:dyDescent="0.2">
      <c r="B173" s="17" t="s">
        <v>116</v>
      </c>
      <c r="C173" s="18">
        <v>161976516.45560947</v>
      </c>
      <c r="D173" s="19">
        <f>IF(($C$175=0),0,(C173/$C$175))</f>
        <v>9.8506165623628295E-2</v>
      </c>
      <c r="F173" s="17" t="s">
        <v>116</v>
      </c>
      <c r="G173" s="18">
        <v>32086000</v>
      </c>
      <c r="H173" s="19">
        <f>IF(($G$175=0),0,(G173/$G$175))</f>
        <v>2.8920245343476359E-2</v>
      </c>
    </row>
    <row r="174" spans="2:8" x14ac:dyDescent="0.2">
      <c r="B174" s="17" t="s">
        <v>117</v>
      </c>
      <c r="C174" s="18">
        <v>1099989401.6224883</v>
      </c>
      <c r="D174" s="19">
        <f>IF(($C$175=0),0,(C174/$C$175))</f>
        <v>0.66895955383851013</v>
      </c>
      <c r="F174" s="17" t="s">
        <v>117</v>
      </c>
      <c r="G174" s="18">
        <v>10000000</v>
      </c>
      <c r="H174" s="19">
        <f>IF(($G$175=0),0,(G174/$G$175))</f>
        <v>9.0133532828885997E-3</v>
      </c>
    </row>
    <row r="175" spans="2:8" x14ac:dyDescent="0.2">
      <c r="B175" s="64" t="s">
        <v>34</v>
      </c>
      <c r="C175" s="62">
        <f>SUM(C170:C174)</f>
        <v>1644328712.1182675</v>
      </c>
      <c r="D175" s="71">
        <f>SUM(D170:D174)</f>
        <v>0.99999999999999989</v>
      </c>
      <c r="F175" s="64" t="s">
        <v>34</v>
      </c>
      <c r="G175" s="62">
        <f>SUM(G170:G174)</f>
        <v>1109465000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1302261079.4482675</v>
      </c>
      <c r="F196" s="17" t="s">
        <v>205</v>
      </c>
      <c r="G196" s="47"/>
      <c r="H196" s="49">
        <v>69465000</v>
      </c>
    </row>
    <row r="197" spans="2:8" x14ac:dyDescent="0.2">
      <c r="B197" s="17" t="s">
        <v>129</v>
      </c>
      <c r="C197" s="47"/>
      <c r="D197" s="49">
        <v>36593267.960000001</v>
      </c>
      <c r="F197" s="17" t="s">
        <v>129</v>
      </c>
      <c r="G197" s="47"/>
      <c r="H197" s="49">
        <v>500000000</v>
      </c>
    </row>
    <row r="198" spans="2:8" x14ac:dyDescent="0.2">
      <c r="B198" s="17" t="s">
        <v>130</v>
      </c>
      <c r="C198" s="47"/>
      <c r="D198" s="49">
        <v>132067640.64</v>
      </c>
      <c r="F198" s="17" t="s">
        <v>130</v>
      </c>
      <c r="G198" s="47"/>
      <c r="H198" s="49">
        <v>500000000</v>
      </c>
    </row>
    <row r="199" spans="2:8" x14ac:dyDescent="0.2">
      <c r="B199" s="17" t="s">
        <v>131</v>
      </c>
      <c r="C199" s="47"/>
      <c r="D199" s="49">
        <v>173406724.06999999</v>
      </c>
      <c r="F199" s="17" t="s">
        <v>132</v>
      </c>
      <c r="G199" s="47"/>
      <c r="H199" s="49">
        <v>40000000</v>
      </c>
    </row>
    <row r="200" spans="2:8" x14ac:dyDescent="0.2">
      <c r="B200" s="64" t="s">
        <v>34</v>
      </c>
      <c r="C200" s="69"/>
      <c r="D200" s="70">
        <f>SUM(D196:D199)</f>
        <v>1644328712.1182675</v>
      </c>
      <c r="F200" s="64" t="s">
        <v>34</v>
      </c>
      <c r="G200" s="69"/>
      <c r="H200" s="70">
        <f>SUM(H196:H199)</f>
        <v>1109465000</v>
      </c>
    </row>
  </sheetData>
  <mergeCells count="47"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  <mergeCell ref="G108:H108"/>
    <mergeCell ref="G109:H109"/>
    <mergeCell ref="G110:H110"/>
    <mergeCell ref="G111:H111"/>
    <mergeCell ref="G112:H112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B124:C124"/>
    <mergeCell ref="B125:C125"/>
    <mergeCell ref="B126:C126"/>
    <mergeCell ref="B127:C127"/>
    <mergeCell ref="B128:C128"/>
    <mergeCell ref="G102:H102"/>
    <mergeCell ref="G104:H104"/>
    <mergeCell ref="G105:H105"/>
    <mergeCell ref="G106:H106"/>
    <mergeCell ref="G107:H107"/>
    <mergeCell ref="G103:H103"/>
    <mergeCell ref="B123:C123"/>
    <mergeCell ref="B117:C117"/>
    <mergeCell ref="B120:C120"/>
    <mergeCell ref="B122:C122"/>
    <mergeCell ref="B119:C119"/>
    <mergeCell ref="B118:C118"/>
  </mergeCells>
  <pageMargins left="0.7" right="0.7" top="0.75" bottom="0.75" header="0.3" footer="0.3"/>
  <pageSetup paperSize="9" scale="80" fitToHeight="0" orientation="portrait" r:id="rId1"/>
  <rowBreaks count="3" manualBreakCount="3">
    <brk id="60" max="7" man="1"/>
    <brk id="130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Normal="100" workbookViewId="0">
      <selection activeCell="H3" sqref="H3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6384" width="9.140625" style="2"/>
  </cols>
  <sheetData>
    <row r="1" spans="1:9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9" x14ac:dyDescent="0.25">
      <c r="B2" s="81" t="s">
        <v>198</v>
      </c>
    </row>
    <row r="4" spans="1:9" x14ac:dyDescent="0.25">
      <c r="B4" s="94" t="s">
        <v>135</v>
      </c>
      <c r="C4" s="95"/>
      <c r="D4" s="96" t="s">
        <v>28</v>
      </c>
    </row>
    <row r="5" spans="1:9" x14ac:dyDescent="0.25">
      <c r="B5" s="83" t="s">
        <v>182</v>
      </c>
      <c r="C5" s="11"/>
      <c r="D5" s="84"/>
      <c r="E5" s="107"/>
      <c r="F5" s="107"/>
      <c r="G5" s="107"/>
      <c r="H5" s="107"/>
      <c r="I5" s="107"/>
    </row>
    <row r="6" spans="1:9" x14ac:dyDescent="0.25">
      <c r="B6" s="83" t="s">
        <v>136</v>
      </c>
      <c r="C6" s="11"/>
      <c r="D6" s="84">
        <v>24436000</v>
      </c>
      <c r="E6" s="107"/>
      <c r="F6" s="107"/>
      <c r="G6" s="107"/>
      <c r="H6" s="107"/>
      <c r="I6" s="107"/>
    </row>
    <row r="7" spans="1:9" x14ac:dyDescent="0.25">
      <c r="B7" s="85" t="s">
        <v>147</v>
      </c>
      <c r="C7" s="86"/>
      <c r="D7" s="84">
        <v>20000000</v>
      </c>
      <c r="E7" s="107"/>
      <c r="F7" s="107"/>
      <c r="G7" s="107"/>
      <c r="H7" s="107"/>
      <c r="I7" s="107"/>
    </row>
    <row r="8" spans="1:9" x14ac:dyDescent="0.25">
      <c r="B8" s="97" t="s">
        <v>34</v>
      </c>
      <c r="C8" s="98"/>
      <c r="D8" s="99">
        <f>D5+D6</f>
        <v>24436000</v>
      </c>
      <c r="E8" s="107"/>
      <c r="F8" s="107"/>
      <c r="G8" s="107"/>
      <c r="H8" s="107"/>
      <c r="I8" s="107"/>
    </row>
    <row r="9" spans="1:9" x14ac:dyDescent="0.25">
      <c r="B9" s="97" t="s">
        <v>184</v>
      </c>
      <c r="C9" s="98"/>
      <c r="D9" s="106">
        <f>D8/Primärdeckung!H28</f>
        <v>2.202503008206658E-2</v>
      </c>
      <c r="E9" s="107"/>
      <c r="F9" s="107"/>
      <c r="G9" s="107"/>
      <c r="H9" s="107"/>
      <c r="I9" s="107"/>
    </row>
    <row r="10" spans="1:9" x14ac:dyDescent="0.25">
      <c r="E10" s="107"/>
      <c r="F10" s="107"/>
      <c r="G10" s="107"/>
      <c r="H10" s="107"/>
      <c r="I10" s="107"/>
    </row>
    <row r="11" spans="1:9" x14ac:dyDescent="0.25">
      <c r="B11" s="94" t="s">
        <v>137</v>
      </c>
      <c r="C11" s="100" t="s">
        <v>28</v>
      </c>
      <c r="D11" s="96" t="s">
        <v>29</v>
      </c>
      <c r="E11" s="107"/>
      <c r="F11" s="107"/>
      <c r="G11" s="107"/>
      <c r="H11" s="107"/>
      <c r="I11" s="107"/>
    </row>
    <row r="12" spans="1:9" x14ac:dyDescent="0.25">
      <c r="B12" s="83" t="s">
        <v>138</v>
      </c>
      <c r="C12" s="87"/>
      <c r="D12" s="88"/>
      <c r="E12" s="107"/>
      <c r="F12" s="107"/>
      <c r="G12" s="107"/>
      <c r="H12" s="107"/>
      <c r="I12" s="107"/>
    </row>
    <row r="13" spans="1:9" x14ac:dyDescent="0.25">
      <c r="B13" s="83" t="s">
        <v>32</v>
      </c>
      <c r="C13" s="87">
        <v>5000000</v>
      </c>
      <c r="D13" s="88">
        <v>1</v>
      </c>
    </row>
    <row r="14" spans="1:9" x14ac:dyDescent="0.25">
      <c r="B14" s="83" t="s">
        <v>33</v>
      </c>
      <c r="C14" s="87">
        <v>19436000</v>
      </c>
      <c r="D14" s="88">
        <v>1</v>
      </c>
    </row>
    <row r="15" spans="1:9" x14ac:dyDescent="0.25">
      <c r="B15" s="97" t="s">
        <v>34</v>
      </c>
      <c r="C15" s="101">
        <f>SUM(C12:C14)</f>
        <v>24436000</v>
      </c>
      <c r="D15" s="102">
        <f>SUM(D12:D14)</f>
        <v>2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24436000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1">
        <f>SUM(C18:C22)</f>
        <v>24436000</v>
      </c>
      <c r="D23" s="103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24436000</v>
      </c>
      <c r="D26" s="91">
        <f>SUM(D27:D54)</f>
        <v>1</v>
      </c>
    </row>
    <row r="27" spans="2:4" outlineLevel="1" x14ac:dyDescent="0.25">
      <c r="B27" s="92" t="s">
        <v>63</v>
      </c>
      <c r="C27" s="87"/>
      <c r="D27" s="93">
        <f>IF(($C$61=0),0,(C27/$C$61))</f>
        <v>0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/>
      <c r="D30" s="93">
        <f t="shared" si="0"/>
        <v>0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/>
      <c r="D33" s="93">
        <f t="shared" si="0"/>
        <v>0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24436000</v>
      </c>
      <c r="D43" s="93">
        <f t="shared" si="0"/>
        <v>1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1">
        <f>C26+C55+C59+C60</f>
        <v>24436000</v>
      </c>
      <c r="D61" s="103">
        <f>D26+D55+D59+D60</f>
        <v>1</v>
      </c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2018-10-03T07:16:48Z</cp:lastPrinted>
  <dcterms:created xsi:type="dcterms:W3CDTF">2013-10-29T11:27:30Z</dcterms:created>
  <dcterms:modified xsi:type="dcterms:W3CDTF">2018-10-29T07:55:23Z</dcterms:modified>
</cp:coreProperties>
</file>