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12\"/>
    </mc:Choice>
  </mc:AlternateContent>
  <xr:revisionPtr revIDLastSave="0" documentId="8_{4E521EAB-8045-4F99-B028-E975F98AAD07}" xr6:coauthVersionLast="41" xr6:coauthVersionMax="41" xr10:uidLastSave="{00000000-0000-0000-0000-000000000000}"/>
  <bookViews>
    <workbookView xWindow="-60" yWindow="-60" windowWidth="19320" windowHeight="10455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Overview!$D$31</definedName>
    <definedName name="ANZAHL_GARANT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Overview!$A$1:$E$32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2" i="2" l="1"/>
  <c r="F94" i="2"/>
  <c r="D7" i="3" l="1"/>
  <c r="D21" i="1"/>
  <c r="D20" i="1"/>
  <c r="D29" i="1" l="1"/>
  <c r="D32" i="1" l="1"/>
  <c r="D19" i="2"/>
  <c r="H148" i="2"/>
  <c r="D148" i="2"/>
  <c r="C55" i="3"/>
  <c r="C26" i="3"/>
  <c r="C23" i="3"/>
  <c r="D20" i="3" s="1"/>
  <c r="D15" i="3"/>
  <c r="C15" i="3"/>
  <c r="D8" i="3"/>
  <c r="G123" i="2"/>
  <c r="H122" i="2" s="1"/>
  <c r="C123" i="2"/>
  <c r="D121" i="2" s="1"/>
  <c r="C107" i="2"/>
  <c r="D102" i="2" s="1"/>
  <c r="F95" i="2"/>
  <c r="G91" i="2" s="1"/>
  <c r="C83" i="2"/>
  <c r="F78" i="2" s="1"/>
  <c r="C63" i="2"/>
  <c r="C34" i="2"/>
  <c r="C69" i="2" s="1"/>
  <c r="H28" i="2"/>
  <c r="D28" i="2"/>
  <c r="D9" i="2"/>
  <c r="D6" i="2"/>
  <c r="C9" i="2"/>
  <c r="C6" i="2"/>
  <c r="H120" i="2"/>
  <c r="H119" i="2"/>
  <c r="C14" i="2" l="1"/>
  <c r="C61" i="3"/>
  <c r="D60" i="3" s="1"/>
  <c r="D27" i="3"/>
  <c r="D31" i="3"/>
  <c r="D48" i="3"/>
  <c r="D38" i="3"/>
  <c r="D43" i="3"/>
  <c r="D59" i="3"/>
  <c r="D58" i="3"/>
  <c r="D54" i="3"/>
  <c r="D19" i="3"/>
  <c r="D120" i="2"/>
  <c r="D105" i="2"/>
  <c r="D104" i="2"/>
  <c r="D103" i="2"/>
  <c r="D106" i="2"/>
  <c r="G89" i="2"/>
  <c r="G92" i="2"/>
  <c r="G94" i="2"/>
  <c r="G90" i="2"/>
  <c r="G93" i="2"/>
  <c r="F77" i="2"/>
  <c r="F75" i="2"/>
  <c r="D14" i="2"/>
  <c r="D9" i="3"/>
  <c r="D66" i="2"/>
  <c r="D42" i="2"/>
  <c r="D49" i="2"/>
  <c r="D55" i="2"/>
  <c r="D62" i="2"/>
  <c r="G82" i="2"/>
  <c r="D50" i="2"/>
  <c r="D44" i="2"/>
  <c r="D54" i="2"/>
  <c r="D48" i="2"/>
  <c r="D58" i="2"/>
  <c r="D36" i="2"/>
  <c r="D35" i="2"/>
  <c r="D51" i="2"/>
  <c r="G76" i="2"/>
  <c r="G73" i="2"/>
  <c r="G80" i="2"/>
  <c r="D61" i="2"/>
  <c r="D67" i="2"/>
  <c r="D37" i="2"/>
  <c r="G75" i="2"/>
  <c r="D46" i="2"/>
  <c r="G79" i="2"/>
  <c r="D53" i="2"/>
  <c r="G81" i="2"/>
  <c r="D68" i="2"/>
  <c r="D40" i="2"/>
  <c r="D64" i="2"/>
  <c r="D52" i="2"/>
  <c r="D39" i="2"/>
  <c r="G74" i="2"/>
  <c r="G77" i="2"/>
  <c r="D57" i="2"/>
  <c r="D43" i="2"/>
  <c r="D38" i="2"/>
  <c r="D47" i="2"/>
  <c r="D60" i="2"/>
  <c r="G78" i="2"/>
  <c r="D59" i="2"/>
  <c r="D65" i="2"/>
  <c r="D41" i="2"/>
  <c r="D56" i="2"/>
  <c r="D45" i="2"/>
  <c r="D34" i="3"/>
  <c r="D41" i="3"/>
  <c r="D51" i="3"/>
  <c r="D40" i="3"/>
  <c r="D28" i="3"/>
  <c r="D49" i="3"/>
  <c r="F81" i="2"/>
  <c r="F79" i="2"/>
  <c r="D118" i="2"/>
  <c r="D18" i="3"/>
  <c r="D44" i="3"/>
  <c r="D57" i="3"/>
  <c r="D29" i="3"/>
  <c r="F73" i="2"/>
  <c r="F74" i="2"/>
  <c r="H121" i="2"/>
  <c r="D122" i="2"/>
  <c r="D22" i="3"/>
  <c r="D50" i="3"/>
  <c r="D47" i="3"/>
  <c r="D35" i="3"/>
  <c r="F80" i="2"/>
  <c r="G88" i="2"/>
  <c r="H118" i="2"/>
  <c r="D21" i="3"/>
  <c r="F76" i="2"/>
  <c r="F82" i="2"/>
  <c r="D119" i="2"/>
  <c r="G95" i="2" l="1"/>
  <c r="D30" i="3"/>
  <c r="D36" i="3"/>
  <c r="D56" i="3"/>
  <c r="D52" i="3"/>
  <c r="D45" i="3"/>
  <c r="D46" i="3"/>
  <c r="D37" i="3"/>
  <c r="D53" i="3"/>
  <c r="D39" i="3"/>
  <c r="D32" i="3"/>
  <c r="D26" i="3" s="1"/>
  <c r="D42" i="3"/>
  <c r="D33" i="3"/>
  <c r="H123" i="2"/>
  <c r="D107" i="2"/>
  <c r="F83" i="2"/>
  <c r="G83" i="2"/>
  <c r="D63" i="2"/>
  <c r="D123" i="2"/>
  <c r="D55" i="3"/>
  <c r="D23" i="3"/>
  <c r="D34" i="2"/>
  <c r="D69" i="2" l="1"/>
  <c r="D61" i="3"/>
</calcChain>
</file>

<file path=xl/sharedStrings.xml><?xml version="1.0" encoding="utf-8"?>
<sst xmlns="http://schemas.openxmlformats.org/spreadsheetml/2006/main" count="299" uniqueCount="190">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</sst>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504480845.69</c:v>
                </c:pt>
                <c:pt idx="1">
                  <c:v>999958999.23000002</c:v>
                </c:pt>
                <c:pt idx="2">
                  <c:v>275581943.57999998</c:v>
                </c:pt>
                <c:pt idx="3">
                  <c:v>1229048121.4417596</c:v>
                </c:pt>
                <c:pt idx="4">
                  <c:v>1169756434.844111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E-47C6-9454-FCEB9C41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765713592.35009766</c:v>
                </c:pt>
                <c:pt idx="1">
                  <c:v>294471330.15924817</c:v>
                </c:pt>
                <c:pt idx="2">
                  <c:v>250922114.22999999</c:v>
                </c:pt>
                <c:pt idx="3">
                  <c:v>363807311.57999998</c:v>
                </c:pt>
                <c:pt idx="4">
                  <c:v>635413060.26627421</c:v>
                </c:pt>
                <c:pt idx="5">
                  <c:v>1868498936.2002506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C-44AC-AD1E-4A8366C84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105447760.77</c:v>
                </c:pt>
                <c:pt idx="1">
                  <c:v>136382332.61627418</c:v>
                </c:pt>
                <c:pt idx="2">
                  <c:v>227529495.06012529</c:v>
                </c:pt>
                <c:pt idx="3">
                  <c:v>647681000.50175965</c:v>
                </c:pt>
                <c:pt idx="4">
                  <c:v>3061785755.8377113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9-4F6F-94BE-71AD00801A41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550000000</c:v>
                </c:pt>
                <c:pt idx="1">
                  <c:v>622469336.89999998</c:v>
                </c:pt>
                <c:pt idx="2">
                  <c:v>560150000</c:v>
                </c:pt>
                <c:pt idx="3">
                  <c:v>1555000000</c:v>
                </c:pt>
                <c:pt idx="4">
                  <c:v>463289376.02999997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9-4F6F-94BE-71AD00801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zoomScaleNormal="100" zoomScaleSheetLayoutView="80" workbookViewId="0">
      <selection activeCell="B20" sqref="B20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16384" width="9.140625" style="3"/>
  </cols>
  <sheetData>
    <row r="1" spans="1:5" s="6" customFormat="1" ht="36" customHeight="1" thickBot="1" x14ac:dyDescent="0.3">
      <c r="A1" s="5"/>
      <c r="B1" s="5" t="s">
        <v>0</v>
      </c>
      <c r="C1" s="112" t="s">
        <v>185</v>
      </c>
      <c r="D1" s="112"/>
      <c r="E1" s="112"/>
    </row>
    <row r="2" spans="1:5" x14ac:dyDescent="0.25">
      <c r="B2" s="3" t="s">
        <v>1</v>
      </c>
      <c r="D2" s="7">
        <v>43830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0.109260901087443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3750908712.9299998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4266319152.7858701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25">
      <c r="B17" s="15" t="s">
        <v>13</v>
      </c>
      <c r="C17" s="16"/>
      <c r="D17" s="19">
        <v>49552</v>
      </c>
      <c r="E17" s="15"/>
    </row>
    <row r="18" spans="2:5" ht="16.5" customHeight="1" x14ac:dyDescent="0.25">
      <c r="B18" s="15" t="s">
        <v>14</v>
      </c>
      <c r="C18" s="16"/>
      <c r="D18" s="19">
        <v>44423</v>
      </c>
      <c r="E18" s="15"/>
    </row>
    <row r="19" spans="2:5" ht="16.5" customHeight="1" x14ac:dyDescent="0.25">
      <c r="B19" s="15" t="s">
        <v>153</v>
      </c>
      <c r="C19" s="16"/>
      <c r="D19" s="19">
        <v>102</v>
      </c>
      <c r="E19" s="15"/>
    </row>
    <row r="20" spans="2:5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96038.519523352094</v>
      </c>
      <c r="E20" s="15"/>
    </row>
    <row r="21" spans="2:5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86097.819518604098</v>
      </c>
      <c r="E21" s="15"/>
    </row>
    <row r="22" spans="2:5" ht="16.5" customHeight="1" x14ac:dyDescent="0.25">
      <c r="B22" s="15" t="s">
        <v>140</v>
      </c>
      <c r="C22" s="16"/>
      <c r="D22" s="17">
        <v>0</v>
      </c>
      <c r="E22" s="15"/>
    </row>
    <row r="23" spans="2:5" ht="16.5" customHeight="1" x14ac:dyDescent="0.25">
      <c r="B23" s="15" t="s">
        <v>137</v>
      </c>
      <c r="C23" s="16"/>
      <c r="D23" s="17">
        <v>0.18307190966060619</v>
      </c>
      <c r="E23" s="15"/>
    </row>
    <row r="24" spans="2:5" ht="16.5" customHeight="1" x14ac:dyDescent="0.25">
      <c r="B24" s="15" t="s">
        <v>180</v>
      </c>
      <c r="C24" s="16"/>
      <c r="D24" s="17">
        <v>0.51624724350225593</v>
      </c>
      <c r="E24" s="15"/>
    </row>
    <row r="25" spans="2:5" ht="16.5" customHeight="1" x14ac:dyDescent="0.25">
      <c r="B25" s="15" t="s">
        <v>138</v>
      </c>
      <c r="C25" s="16"/>
      <c r="D25" s="17">
        <v>5.8423215763119735E-2</v>
      </c>
      <c r="E25" s="15"/>
    </row>
    <row r="26" spans="2:5" ht="16.5" customHeight="1" x14ac:dyDescent="0.25">
      <c r="B26" s="21" t="s">
        <v>141</v>
      </c>
      <c r="C26" s="16"/>
      <c r="D26" s="17">
        <v>2.0249019184884681E-2</v>
      </c>
      <c r="E26" s="15"/>
    </row>
    <row r="27" spans="2:5" ht="16.5" customHeight="1" x14ac:dyDescent="0.25">
      <c r="B27" s="15" t="s">
        <v>177</v>
      </c>
      <c r="C27" s="16"/>
      <c r="D27" s="17">
        <v>0</v>
      </c>
      <c r="E27" s="15"/>
    </row>
    <row r="28" spans="2:5" ht="16.5" customHeight="1" x14ac:dyDescent="0.25">
      <c r="B28" s="15" t="s">
        <v>139</v>
      </c>
      <c r="C28" s="16"/>
      <c r="D28" s="17">
        <v>0.48335431756436786</v>
      </c>
      <c r="E28" s="15"/>
    </row>
    <row r="29" spans="2:5" ht="16.5" customHeight="1" x14ac:dyDescent="0.25">
      <c r="B29" s="15" t="s">
        <v>17</v>
      </c>
      <c r="C29" s="16"/>
      <c r="D29" s="17">
        <f>IF(ISERROR(GESAMTBETRAG_DECKUNG/GESAMTBETRAG_EMISSIONEN),"",GESAMTBETRAG_DECKUNG/GESAMTBETRAG_EMISSIONEN-1)</f>
        <v>0.13740948642102802</v>
      </c>
      <c r="E29" s="15"/>
    </row>
    <row r="30" spans="2:5" ht="16.5" customHeight="1" x14ac:dyDescent="0.25">
      <c r="B30" s="15" t="s">
        <v>136</v>
      </c>
      <c r="C30" s="16"/>
      <c r="D30" s="17">
        <v>0.27563350707829398</v>
      </c>
      <c r="E30" s="15"/>
    </row>
    <row r="31" spans="2:5" ht="16.5" customHeight="1" x14ac:dyDescent="0.25">
      <c r="B31" s="15" t="s">
        <v>18</v>
      </c>
      <c r="C31" s="16"/>
      <c r="D31" s="19">
        <v>59</v>
      </c>
      <c r="E31" s="15"/>
    </row>
    <row r="32" spans="2:5" ht="16.5" customHeight="1" x14ac:dyDescent="0.25">
      <c r="B32" s="15" t="s">
        <v>19</v>
      </c>
      <c r="C32" s="16" t="s">
        <v>135</v>
      </c>
      <c r="D32" s="35">
        <f>IF(ANZAHL_EMISSIONEN&gt;0,GESAMTBETRAG_EMISSIONEN/ANZAHL_EMISSIONEN,"")</f>
        <v>63574723.947966099</v>
      </c>
      <c r="E32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F111" sqref="F111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1060184922.5093458</v>
      </c>
      <c r="D6" s="46">
        <f>SUM(D7:D8)</f>
        <v>47936</v>
      </c>
    </row>
    <row r="7" spans="1:10" x14ac:dyDescent="0.2">
      <c r="A7" s="44" t="s">
        <v>126</v>
      </c>
      <c r="B7" s="45" t="s">
        <v>121</v>
      </c>
      <c r="C7" s="23">
        <v>765713592.35009766</v>
      </c>
      <c r="D7" s="46">
        <v>46387</v>
      </c>
    </row>
    <row r="8" spans="1:10" x14ac:dyDescent="0.2">
      <c r="A8" s="44" t="s">
        <v>128</v>
      </c>
      <c r="B8" s="45" t="s">
        <v>122</v>
      </c>
      <c r="C8" s="23">
        <v>294471330.15924817</v>
      </c>
      <c r="D8" s="46">
        <v>1549</v>
      </c>
    </row>
    <row r="9" spans="1:10" x14ac:dyDescent="0.2">
      <c r="A9" s="44"/>
      <c r="B9" s="47" t="s">
        <v>28</v>
      </c>
      <c r="C9" s="23">
        <f>SUM(C10:C12)</f>
        <v>1250142486.0762742</v>
      </c>
      <c r="D9" s="46">
        <f>SUM(D10:D12)</f>
        <v>1516</v>
      </c>
    </row>
    <row r="10" spans="1:10" x14ac:dyDescent="0.2">
      <c r="A10" s="44" t="s">
        <v>129</v>
      </c>
      <c r="B10" s="47" t="s">
        <v>123</v>
      </c>
      <c r="C10" s="23">
        <v>250922114.22999999</v>
      </c>
      <c r="D10" s="46">
        <v>654</v>
      </c>
    </row>
    <row r="11" spans="1:10" x14ac:dyDescent="0.2">
      <c r="A11" s="44" t="s">
        <v>130</v>
      </c>
      <c r="B11" s="47" t="s">
        <v>124</v>
      </c>
      <c r="C11" s="23">
        <v>363807311.57999998</v>
      </c>
      <c r="D11" s="46">
        <v>530</v>
      </c>
    </row>
    <row r="12" spans="1:10" x14ac:dyDescent="0.2">
      <c r="A12" s="44" t="s">
        <v>131</v>
      </c>
      <c r="B12" s="47" t="s">
        <v>125</v>
      </c>
      <c r="C12" s="23">
        <v>635413060.26627421</v>
      </c>
      <c r="D12" s="46">
        <v>332</v>
      </c>
    </row>
    <row r="13" spans="1:10" x14ac:dyDescent="0.2">
      <c r="A13" s="44" t="s">
        <v>132</v>
      </c>
      <c r="B13" s="47" t="s">
        <v>30</v>
      </c>
      <c r="C13" s="23">
        <v>1868498936.2002506</v>
      </c>
      <c r="D13" s="46">
        <v>92</v>
      </c>
    </row>
    <row r="14" spans="1:10" s="42" customFormat="1" x14ac:dyDescent="0.2">
      <c r="A14" s="40"/>
      <c r="B14" s="62" t="s">
        <v>31</v>
      </c>
      <c r="C14" s="63">
        <f>C6+C9+C13</f>
        <v>4178826344.7858706</v>
      </c>
      <c r="D14" s="64">
        <f>D13+D9+D6</f>
        <v>49544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4094209209.96</v>
      </c>
      <c r="F23" s="22" t="s">
        <v>36</v>
      </c>
      <c r="G23" s="48"/>
      <c r="H23" s="50">
        <v>3750908712.9299998</v>
      </c>
    </row>
    <row r="24" spans="1:10" x14ac:dyDescent="0.2">
      <c r="B24" s="22" t="s">
        <v>37</v>
      </c>
      <c r="C24" s="48"/>
      <c r="D24" s="50">
        <v>84617134.825870603</v>
      </c>
      <c r="F24" s="22" t="s">
        <v>37</v>
      </c>
      <c r="G24" s="48"/>
      <c r="H24" s="50"/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4178826344.7858706</v>
      </c>
      <c r="E28" s="41"/>
      <c r="F28" s="69" t="s">
        <v>31</v>
      </c>
      <c r="G28" s="70"/>
      <c r="H28" s="71">
        <f>SUM(H23:H27)</f>
        <v>3750908712.9299998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4178826344.7858706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4158826344.7858706</v>
      </c>
      <c r="D51" s="24">
        <f t="shared" si="0"/>
        <v>0.99521396718842958</v>
      </c>
    </row>
    <row r="52" spans="2:4" outlineLevel="1" x14ac:dyDescent="0.2">
      <c r="B52" s="22" t="s">
        <v>63</v>
      </c>
      <c r="C52" s="23">
        <v>20000000</v>
      </c>
      <c r="D52" s="24">
        <f t="shared" si="0"/>
        <v>4.7860328115704055E-3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4178826344.7858706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19" t="s">
        <v>118</v>
      </c>
      <c r="H72" s="120"/>
    </row>
    <row r="73" spans="2:8" ht="15" customHeight="1" x14ac:dyDescent="0.2">
      <c r="B73" s="22" t="s">
        <v>164</v>
      </c>
      <c r="C73" s="23"/>
      <c r="D73" s="47"/>
      <c r="E73" s="47"/>
      <c r="F73" s="52">
        <f>IF(($C$83=0),0,(C73/$C$83))</f>
        <v>0</v>
      </c>
      <c r="G73" s="117">
        <f>IF(($C$69=0),0,(C73/$C$69))</f>
        <v>0</v>
      </c>
      <c r="H73" s="118"/>
    </row>
    <row r="74" spans="2:8" ht="15" customHeight="1" x14ac:dyDescent="0.2">
      <c r="B74" s="22" t="s">
        <v>82</v>
      </c>
      <c r="C74" s="23">
        <v>248548916.22</v>
      </c>
      <c r="D74" s="47"/>
      <c r="E74" s="47"/>
      <c r="F74" s="52">
        <f t="shared" ref="F74:F81" si="1">IF(($C$83=0),0,(C74/$C$83))</f>
        <v>5.976419682240839E-2</v>
      </c>
      <c r="G74" s="117">
        <f t="shared" ref="G74:G81" si="2">IF(($C$69=0),0,(C74/$C$69))</f>
        <v>5.9478163415459188E-2</v>
      </c>
      <c r="H74" s="118"/>
    </row>
    <row r="75" spans="2:8" ht="15" customHeight="1" x14ac:dyDescent="0.2">
      <c r="B75" s="22" t="s">
        <v>83</v>
      </c>
      <c r="C75" s="23">
        <v>3723616918.4757452</v>
      </c>
      <c r="D75" s="47"/>
      <c r="E75" s="47"/>
      <c r="F75" s="52">
        <f t="shared" si="1"/>
        <v>0.89535282547784933</v>
      </c>
      <c r="G75" s="117">
        <f t="shared" si="2"/>
        <v>0.89106763747717999</v>
      </c>
      <c r="H75" s="118"/>
    </row>
    <row r="76" spans="2:8" ht="15" customHeight="1" x14ac:dyDescent="0.2">
      <c r="B76" s="22" t="s">
        <v>84</v>
      </c>
      <c r="C76" s="23">
        <v>67414144.219999999</v>
      </c>
      <c r="D76" s="47"/>
      <c r="E76" s="47"/>
      <c r="F76" s="52">
        <f t="shared" si="1"/>
        <v>1.6209896406114793E-2</v>
      </c>
      <c r="G76" s="117">
        <f t="shared" si="2"/>
        <v>1.6132315310042968E-2</v>
      </c>
      <c r="H76" s="118"/>
    </row>
    <row r="77" spans="2:8" ht="15" customHeight="1" x14ac:dyDescent="0.2">
      <c r="B77" s="22" t="s">
        <v>85</v>
      </c>
      <c r="C77" s="23">
        <v>246470.08</v>
      </c>
      <c r="D77" s="47"/>
      <c r="E77" s="47"/>
      <c r="F77" s="52">
        <f t="shared" si="1"/>
        <v>5.9264335552027062E-5</v>
      </c>
      <c r="G77" s="117">
        <f t="shared" si="2"/>
        <v>5.8980694497519133E-5</v>
      </c>
      <c r="H77" s="118"/>
    </row>
    <row r="78" spans="2:8" ht="15" customHeight="1" x14ac:dyDescent="0.2">
      <c r="B78" s="22" t="s">
        <v>86</v>
      </c>
      <c r="C78" s="23">
        <v>21447.53</v>
      </c>
      <c r="D78" s="47"/>
      <c r="E78" s="47"/>
      <c r="F78" s="52">
        <f t="shared" si="1"/>
        <v>5.1571112188634289E-6</v>
      </c>
      <c r="G78" s="117">
        <f t="shared" si="2"/>
        <v>5.1324291153570303E-6</v>
      </c>
      <c r="H78" s="118"/>
    </row>
    <row r="79" spans="2:8" ht="15" customHeight="1" x14ac:dyDescent="0.2">
      <c r="B79" s="22" t="s">
        <v>87</v>
      </c>
      <c r="C79" s="23">
        <v>37942538.439999998</v>
      </c>
      <c r="D79" s="47"/>
      <c r="E79" s="47"/>
      <c r="F79" s="52">
        <f t="shared" si="1"/>
        <v>9.1233764755699574E-3</v>
      </c>
      <c r="G79" s="117">
        <f t="shared" si="2"/>
        <v>9.0797116964055676E-3</v>
      </c>
      <c r="H79" s="118"/>
    </row>
    <row r="80" spans="2:8" ht="15" customHeight="1" x14ac:dyDescent="0.2">
      <c r="B80" s="22" t="s">
        <v>88</v>
      </c>
      <c r="C80" s="23">
        <v>40748515.039999999</v>
      </c>
      <c r="D80" s="47"/>
      <c r="E80" s="47"/>
      <c r="F80" s="52">
        <f t="shared" si="1"/>
        <v>9.7980804346612035E-3</v>
      </c>
      <c r="G80" s="117">
        <f t="shared" si="2"/>
        <v>9.7511865002105069E-3</v>
      </c>
      <c r="H80" s="118"/>
    </row>
    <row r="81" spans="1:9" ht="15" customHeight="1" x14ac:dyDescent="0.2">
      <c r="B81" s="22" t="s">
        <v>89</v>
      </c>
      <c r="C81" s="23">
        <v>25327993.620000001</v>
      </c>
      <c r="D81" s="47"/>
      <c r="E81" s="47"/>
      <c r="F81" s="52">
        <f t="shared" si="1"/>
        <v>6.0901782186108784E-3</v>
      </c>
      <c r="G81" s="117">
        <f t="shared" si="2"/>
        <v>6.0610304258282947E-3</v>
      </c>
      <c r="H81" s="118"/>
    </row>
    <row r="82" spans="1:9" ht="15" customHeight="1" x14ac:dyDescent="0.2">
      <c r="B82" s="22" t="s">
        <v>90</v>
      </c>
      <c r="C82" s="23">
        <v>14959401.160125289</v>
      </c>
      <c r="D82" s="47"/>
      <c r="E82" s="47"/>
      <c r="F82" s="52">
        <f>IF(($C$83=0),0,(C82/$C$83))</f>
        <v>3.5970247180146494E-3</v>
      </c>
      <c r="G82" s="117">
        <f>IF(($C$69=0),0,(C82/$C$69))</f>
        <v>3.579809239690201E-3</v>
      </c>
      <c r="H82" s="118"/>
    </row>
    <row r="83" spans="1:9" ht="15" customHeight="1" x14ac:dyDescent="0.2">
      <c r="B83" s="65" t="s">
        <v>31</v>
      </c>
      <c r="C83" s="73">
        <f>SUM(C73:C82)</f>
        <v>4158826344.7858701</v>
      </c>
      <c r="D83" s="77"/>
      <c r="E83" s="77"/>
      <c r="F83" s="78">
        <f>SUM(F73:F82)</f>
        <v>1.0000000000000002</v>
      </c>
      <c r="G83" s="123">
        <f>SUM(G73:H82)</f>
        <v>0.99521396718842958</v>
      </c>
      <c r="H83" s="124"/>
    </row>
    <row r="85" spans="1:9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2">
      <c r="B87" s="121" t="s">
        <v>160</v>
      </c>
      <c r="C87" s="122"/>
      <c r="D87" s="66"/>
      <c r="E87" s="66"/>
      <c r="F87" s="66" t="s">
        <v>25</v>
      </c>
      <c r="G87" s="115" t="s">
        <v>42</v>
      </c>
      <c r="H87" s="116"/>
    </row>
    <row r="88" spans="1:9" x14ac:dyDescent="0.2">
      <c r="B88" s="113" t="s">
        <v>158</v>
      </c>
      <c r="C88" s="114"/>
      <c r="D88" s="48"/>
      <c r="E88" s="48"/>
      <c r="F88" s="23">
        <v>20000000</v>
      </c>
      <c r="G88" s="117">
        <f>IF(($F$95=0),0,(F88/$F$95))</f>
        <v>4.7860328115704098E-3</v>
      </c>
      <c r="H88" s="118"/>
    </row>
    <row r="89" spans="1:9" x14ac:dyDescent="0.2">
      <c r="B89" s="113" t="s">
        <v>155</v>
      </c>
      <c r="C89" s="114"/>
      <c r="D89" s="48"/>
      <c r="E89" s="48"/>
      <c r="F89" s="23">
        <v>1397477005.2</v>
      </c>
      <c r="G89" s="117">
        <f t="shared" ref="G89:G94" si="3">IF(($F$95=0),0,(F89/$F$95))</f>
        <v>0.33441854001511762</v>
      </c>
      <c r="H89" s="118"/>
    </row>
    <row r="90" spans="1:9" x14ac:dyDescent="0.2">
      <c r="B90" s="125" t="s">
        <v>154</v>
      </c>
      <c r="C90" s="126"/>
      <c r="D90" s="48"/>
      <c r="E90" s="48"/>
      <c r="F90" s="23">
        <v>427998930.15561998</v>
      </c>
      <c r="G90" s="117">
        <f t="shared" si="3"/>
        <v>0.10242084615209146</v>
      </c>
      <c r="H90" s="118"/>
    </row>
    <row r="91" spans="1:9" x14ac:dyDescent="0.2">
      <c r="B91" s="113" t="s">
        <v>157</v>
      </c>
      <c r="C91" s="114"/>
      <c r="D91" s="48"/>
      <c r="E91" s="48"/>
      <c r="F91" s="23"/>
      <c r="G91" s="117">
        <f t="shared" si="3"/>
        <v>0</v>
      </c>
      <c r="H91" s="118"/>
    </row>
    <row r="92" spans="1:9" x14ac:dyDescent="0.2">
      <c r="B92" s="113" t="s">
        <v>156</v>
      </c>
      <c r="C92" s="114"/>
      <c r="D92" s="48"/>
      <c r="E92" s="48"/>
      <c r="F92" s="23">
        <f>2055582223.08778+25899629.12</f>
        <v>2081481852.2077799</v>
      </c>
      <c r="G92" s="117">
        <f t="shared" si="3"/>
        <v>0.49810202206773924</v>
      </c>
      <c r="H92" s="118"/>
    </row>
    <row r="93" spans="1:9" x14ac:dyDescent="0.2">
      <c r="B93" s="113" t="s">
        <v>159</v>
      </c>
      <c r="C93" s="114"/>
      <c r="D93" s="48"/>
      <c r="E93" s="48"/>
      <c r="F93" s="23">
        <v>206708175.38849089</v>
      </c>
      <c r="G93" s="117">
        <f t="shared" si="3"/>
        <v>4.9465605491458418E-2</v>
      </c>
      <c r="H93" s="118"/>
    </row>
    <row r="94" spans="1:9" x14ac:dyDescent="0.2">
      <c r="B94" s="113" t="s">
        <v>175</v>
      </c>
      <c r="C94" s="114"/>
      <c r="D94" s="48"/>
      <c r="E94" s="48"/>
      <c r="F94" s="23">
        <f>71060010.9539764-25899629.12</f>
        <v>45160381.833976388</v>
      </c>
      <c r="G94" s="117">
        <f t="shared" si="3"/>
        <v>1.0806953462022963E-2</v>
      </c>
      <c r="H94" s="118"/>
    </row>
    <row r="95" spans="1:9" ht="15" customHeight="1" x14ac:dyDescent="0.2">
      <c r="B95" s="121" t="s">
        <v>31</v>
      </c>
      <c r="C95" s="122"/>
      <c r="D95" s="70"/>
      <c r="E95" s="70"/>
      <c r="F95" s="73">
        <f>SUM(F88:F94)</f>
        <v>4178826344.7858667</v>
      </c>
      <c r="G95" s="123">
        <f>SUM(G88:H94)</f>
        <v>1</v>
      </c>
      <c r="H95" s="124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2">
      <c r="B99" s="79" t="s">
        <v>184</v>
      </c>
      <c r="C99" s="80"/>
      <c r="D99" s="80"/>
      <c r="E99" s="80"/>
      <c r="F99" s="80"/>
      <c r="G99" s="127">
        <v>6.7503168630000001</v>
      </c>
      <c r="H99" s="128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504480845.69</v>
      </c>
      <c r="D102" s="24">
        <f>IF(($C$107=0),0,(C102/$C$107))</f>
        <v>0.12072309401405633</v>
      </c>
    </row>
    <row r="103" spans="1:10" x14ac:dyDescent="0.2">
      <c r="B103" s="22" t="s">
        <v>94</v>
      </c>
      <c r="C103" s="23">
        <v>999958999.23000002</v>
      </c>
      <c r="D103" s="24">
        <f>IF(($C$107=0),0,(C103/$C$107))</f>
        <v>0.23929182902699428</v>
      </c>
    </row>
    <row r="104" spans="1:10" x14ac:dyDescent="0.2">
      <c r="B104" s="22" t="s">
        <v>95</v>
      </c>
      <c r="C104" s="23">
        <v>275581943.57999998</v>
      </c>
      <c r="D104" s="24">
        <f>IF(($C$107=0),0,(C104/$C$107))</f>
        <v>6.5947211212511209E-2</v>
      </c>
    </row>
    <row r="105" spans="1:10" x14ac:dyDescent="0.2">
      <c r="B105" s="22" t="s">
        <v>96</v>
      </c>
      <c r="C105" s="23">
        <v>1229048121.4417596</v>
      </c>
      <c r="D105" s="24">
        <f>IF(($C$107=0),0,(C105/$C$107))</f>
        <v>0.2941132318109615</v>
      </c>
    </row>
    <row r="106" spans="1:10" x14ac:dyDescent="0.2">
      <c r="B106" s="22" t="s">
        <v>97</v>
      </c>
      <c r="C106" s="23">
        <v>1169756434.844111</v>
      </c>
      <c r="D106" s="24">
        <f>IF(($C$107=0),0,(C106/$C$107))</f>
        <v>0.27992463393547673</v>
      </c>
    </row>
    <row r="107" spans="1:10" x14ac:dyDescent="0.2">
      <c r="B107" s="65" t="s">
        <v>31</v>
      </c>
      <c r="C107" s="73">
        <f>SUM(C102:C106)</f>
        <v>4178826344.7858706</v>
      </c>
      <c r="D107" s="74">
        <f>SUM(D102:D106)</f>
        <v>1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25" t="s">
        <v>178</v>
      </c>
      <c r="C112" s="114"/>
      <c r="D112" s="114"/>
      <c r="E112" s="114"/>
      <c r="F112" s="114"/>
      <c r="G112" s="114"/>
      <c r="H112" s="34">
        <v>10.01075382</v>
      </c>
      <c r="I112" s="4"/>
    </row>
    <row r="113" spans="2:9" x14ac:dyDescent="0.2">
      <c r="B113" s="113" t="s">
        <v>179</v>
      </c>
      <c r="C113" s="114"/>
      <c r="D113" s="114"/>
      <c r="E113" s="114"/>
      <c r="F113" s="114"/>
      <c r="G113" s="114"/>
      <c r="H113" s="34">
        <v>16.530630389999999</v>
      </c>
      <c r="I113" s="4"/>
    </row>
    <row r="114" spans="2:9" x14ac:dyDescent="0.2">
      <c r="B114" s="125" t="s">
        <v>144</v>
      </c>
      <c r="C114" s="126"/>
      <c r="D114" s="126"/>
      <c r="E114" s="126"/>
      <c r="F114" s="126"/>
      <c r="G114" s="126"/>
      <c r="H114" s="34">
        <v>5.87794287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105447760.77</v>
      </c>
      <c r="D118" s="24">
        <f>IF(($C$123=0),0,(C118/$C$123))</f>
        <v>2.5233822147592327E-2</v>
      </c>
      <c r="F118" s="22" t="s">
        <v>93</v>
      </c>
      <c r="G118" s="23">
        <v>550000000</v>
      </c>
      <c r="H118" s="24">
        <f>IF(($G$123=0),0,(G118/$G$123))</f>
        <v>0.14663113450456935</v>
      </c>
    </row>
    <row r="119" spans="2:9" x14ac:dyDescent="0.2">
      <c r="B119" s="22" t="s">
        <v>94</v>
      </c>
      <c r="C119" s="23">
        <v>136382332.61627418</v>
      </c>
      <c r="D119" s="24">
        <f>IF(($C$123=0),0,(C119/$C$123))</f>
        <v>3.2636515940999845E-2</v>
      </c>
      <c r="F119" s="22" t="s">
        <v>94</v>
      </c>
      <c r="G119" s="23">
        <v>622469336.89999998</v>
      </c>
      <c r="H119" s="24">
        <f>IF(($G$123=0),0,(G119/$G$123))</f>
        <v>0.16595160920718907</v>
      </c>
    </row>
    <row r="120" spans="2:9" x14ac:dyDescent="0.2">
      <c r="B120" s="22" t="s">
        <v>95</v>
      </c>
      <c r="C120" s="23">
        <v>227529495.06012529</v>
      </c>
      <c r="D120" s="24">
        <f>IF(($C$123=0),0,(C120/$C$123))</f>
        <v>5.4448181447890306E-2</v>
      </c>
      <c r="F120" s="22" t="s">
        <v>95</v>
      </c>
      <c r="G120" s="23">
        <v>560150000</v>
      </c>
      <c r="H120" s="24">
        <f>IF(($G$123=0),0,(G120/$G$123))</f>
        <v>0.1493371454413355</v>
      </c>
    </row>
    <row r="121" spans="2:9" x14ac:dyDescent="0.2">
      <c r="B121" s="22" t="s">
        <v>96</v>
      </c>
      <c r="C121" s="23">
        <v>647681000.50175965</v>
      </c>
      <c r="D121" s="24">
        <f>IF(($C$123=0),0,(C121/$C$123))</f>
        <v>0.1549911259916085</v>
      </c>
      <c r="F121" s="22" t="s">
        <v>96</v>
      </c>
      <c r="G121" s="23">
        <v>1555000000</v>
      </c>
      <c r="H121" s="24">
        <f>IF(($G$123=0),0,(G121/$G$123))</f>
        <v>0.41456620755382789</v>
      </c>
    </row>
    <row r="122" spans="2:9" x14ac:dyDescent="0.2">
      <c r="B122" s="22" t="s">
        <v>97</v>
      </c>
      <c r="C122" s="23">
        <v>3061785755.8377113</v>
      </c>
      <c r="D122" s="24">
        <f>IF(($C$123=0),0,(C122/$C$123))</f>
        <v>0.732690354471909</v>
      </c>
      <c r="F122" s="22" t="s">
        <v>97</v>
      </c>
      <c r="G122" s="23">
        <v>463289376.02999997</v>
      </c>
      <c r="H122" s="24">
        <f>IF(($G$123=0),0,(G122/$G$123))</f>
        <v>0.12351390329307807</v>
      </c>
    </row>
    <row r="123" spans="2:9" x14ac:dyDescent="0.2">
      <c r="B123" s="65" t="s">
        <v>31</v>
      </c>
      <c r="C123" s="73">
        <f>SUM(C118:C122)</f>
        <v>4178826344.7858706</v>
      </c>
      <c r="D123" s="74">
        <f>SUM(D118:D122)</f>
        <v>1</v>
      </c>
      <c r="F123" s="65" t="s">
        <v>31</v>
      </c>
      <c r="G123" s="73">
        <f>SUM(G118:G122)</f>
        <v>3750908712.9300003</v>
      </c>
      <c r="H123" s="74">
        <f>SUM(H118:H122)</f>
        <v>0.99999999999999989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2158972588.6818943</v>
      </c>
      <c r="F144" s="22" t="s">
        <v>182</v>
      </c>
      <c r="G144" s="48"/>
      <c r="H144" s="50">
        <v>572650000</v>
      </c>
    </row>
    <row r="145" spans="2:8" x14ac:dyDescent="0.2">
      <c r="B145" s="22" t="s">
        <v>103</v>
      </c>
      <c r="C145" s="48"/>
      <c r="D145" s="50">
        <v>11381825.689999999</v>
      </c>
      <c r="F145" s="22" t="s">
        <v>103</v>
      </c>
      <c r="G145" s="48"/>
      <c r="H145" s="50">
        <v>94469336.900000006</v>
      </c>
    </row>
    <row r="146" spans="2:8" x14ac:dyDescent="0.2">
      <c r="B146" s="22" t="s">
        <v>104</v>
      </c>
      <c r="C146" s="48"/>
      <c r="D146" s="50">
        <v>166621181.15000001</v>
      </c>
      <c r="F146" s="22" t="s">
        <v>104</v>
      </c>
      <c r="G146" s="48"/>
      <c r="H146" s="50">
        <v>1085500000</v>
      </c>
    </row>
    <row r="147" spans="2:8" x14ac:dyDescent="0.2">
      <c r="B147" s="22" t="s">
        <v>105</v>
      </c>
      <c r="C147" s="48"/>
      <c r="D147" s="50">
        <v>1841850749.2639763</v>
      </c>
      <c r="F147" s="22" t="s">
        <v>106</v>
      </c>
      <c r="G147" s="48"/>
      <c r="H147" s="50">
        <v>1998289376.03</v>
      </c>
    </row>
    <row r="148" spans="2:8" x14ac:dyDescent="0.2">
      <c r="B148" s="65" t="s">
        <v>31</v>
      </c>
      <c r="C148" s="70"/>
      <c r="D148" s="81">
        <f>SUM(D144:D147)</f>
        <v>4178826344.7858706</v>
      </c>
      <c r="F148" s="65" t="s">
        <v>31</v>
      </c>
      <c r="G148" s="70"/>
      <c r="H148" s="81">
        <f>SUM(H144:H147)</f>
        <v>3750908712.9300003</v>
      </c>
    </row>
  </sheetData>
  <mergeCells count="34">
    <mergeCell ref="B114:G114"/>
    <mergeCell ref="B113:G113"/>
    <mergeCell ref="B112:G112"/>
    <mergeCell ref="B94:C94"/>
    <mergeCell ref="B91:C91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D7" sqref="D7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87492808</v>
      </c>
    </row>
    <row r="7" spans="1:4" x14ac:dyDescent="0.25">
      <c r="B7" s="89" t="s">
        <v>120</v>
      </c>
      <c r="C7" s="90"/>
      <c r="D7" s="88">
        <f>66111648+10000000</f>
        <v>76111648</v>
      </c>
    </row>
    <row r="8" spans="1:4" x14ac:dyDescent="0.25">
      <c r="B8" s="101" t="s">
        <v>31</v>
      </c>
      <c r="C8" s="102"/>
      <c r="D8" s="103">
        <f>SUM(D5:D6)</f>
        <v>87492808</v>
      </c>
    </row>
    <row r="9" spans="1:4" x14ac:dyDescent="0.25">
      <c r="B9" s="101" t="s">
        <v>163</v>
      </c>
      <c r="C9" s="102"/>
      <c r="D9" s="104">
        <f>D8/Primärdeckung!$C$14</f>
        <v>2.0937172493221481E-2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/>
      <c r="D12" s="92"/>
    </row>
    <row r="13" spans="1:4" x14ac:dyDescent="0.25">
      <c r="B13" s="87" t="s">
        <v>29</v>
      </c>
      <c r="C13" s="91">
        <v>8000000</v>
      </c>
      <c r="D13" s="92">
        <v>2</v>
      </c>
    </row>
    <row r="14" spans="1:4" x14ac:dyDescent="0.25">
      <c r="B14" s="87" t="s">
        <v>30</v>
      </c>
      <c r="C14" s="91">
        <v>79492808</v>
      </c>
      <c r="D14" s="92">
        <v>7</v>
      </c>
    </row>
    <row r="15" spans="1:4" x14ac:dyDescent="0.25">
      <c r="B15" s="101" t="s">
        <v>31</v>
      </c>
      <c r="C15" s="105">
        <f>SUM(C12:C14)</f>
        <v>87492808</v>
      </c>
      <c r="D15" s="106">
        <f>SUM(D12:D14)</f>
        <v>9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87492808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87492808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87492808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64492808</v>
      </c>
      <c r="D43" s="97">
        <f t="shared" si="0"/>
        <v>0.73712125001177242</v>
      </c>
    </row>
    <row r="44" spans="2:4" outlineLevel="1" x14ac:dyDescent="0.25">
      <c r="B44" s="87" t="s">
        <v>63</v>
      </c>
      <c r="C44" s="96">
        <v>10000000</v>
      </c>
      <c r="D44" s="97">
        <f t="shared" si="0"/>
        <v>0.11429510869053375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/>
      <c r="D48" s="97">
        <f t="shared" si="0"/>
        <v>0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>
        <v>13000000</v>
      </c>
      <c r="D51" s="97">
        <f t="shared" si="0"/>
        <v>0.14858364129769386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87492808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r029crem</cp:lastModifiedBy>
  <cp:lastPrinted>2014-04-08T13:43:28Z</cp:lastPrinted>
  <dcterms:created xsi:type="dcterms:W3CDTF">2013-10-29T11:27:30Z</dcterms:created>
  <dcterms:modified xsi:type="dcterms:W3CDTF">2020-01-16T14:41:51Z</dcterms:modified>
</cp:coreProperties>
</file>