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OE1450_IR_Rating\INVESTOR RELATIONS\IR Website\Deckungsstock Reporting\2019-09\xlsx\"/>
    </mc:Choice>
  </mc:AlternateContent>
  <xr:revisionPtr revIDLastSave="0" documentId="8_{1926F9B5-F98D-4589-87D6-3C5F54F17722}" xr6:coauthVersionLast="40" xr6:coauthVersionMax="40" xr10:uidLastSave="{00000000-0000-0000-0000-000000000000}"/>
  <bookViews>
    <workbookView xWindow="25130" yWindow="60" windowWidth="23610" windowHeight="12650" xr2:uid="{00000000-000D-0000-FFFF-FFFF00000000}"/>
  </bookViews>
  <sheets>
    <sheet name="Overview" sheetId="1" r:id="rId1"/>
    <sheet name="Primärdeckung" sheetId="2" r:id="rId2"/>
    <sheet name="Ersatzdeckung" sheetId="3" r:id="rId3"/>
    <sheet name="Glossar" sheetId="4" r:id="rId4"/>
  </sheets>
  <definedNames>
    <definedName name="ANTEIL_ASSETS_ENDFAELLIG">Overview!$D$24</definedName>
    <definedName name="ANTEIL_ASSETS_EZB_FAEHIG">Overview!$D$11</definedName>
    <definedName name="ANTEIL_ASSETS_FESTZINS">Overview!$D$27</definedName>
    <definedName name="ANTEIL_ASSETS_FREMDWAEHRUNG">Overview!$D$25</definedName>
    <definedName name="ANTEIL_ASSETS_IN_VERZUG">Overview!$D$22</definedName>
    <definedName name="ANTEIL_ASSETS_TOP10">Overview!$D$23</definedName>
    <definedName name="ANTEIL_EMISSION_FREMDWAEHRUNG">Overview!$D$26</definedName>
    <definedName name="ANZAHL_ASSETS">Overview!$D$17</definedName>
    <definedName name="ANZAHL_EMISSIONEN">Overview!$D$30</definedName>
    <definedName name="ANZAHL_IMMOBILIEN">Overview!$D$19</definedName>
    <definedName name="ANZAHL_SCHULDNER">Overview!$D$18</definedName>
    <definedName name="BARWERTIGE_UEBERDECKUNG">Overview!$D$29</definedName>
    <definedName name="CRD_OGAW_KONFORM">Overview!$D$10</definedName>
    <definedName name="Deckungswerte_gesamt_ab_12_Monate">Primärdeckung!$C$171</definedName>
    <definedName name="Deckungswerte_Gesamt_bis_12_Monate">Primärdeckung!$C$170</definedName>
    <definedName name="DECKUNGSWERTE_NUTZUNGSART_GEF">Primärdeckung!$F$120</definedName>
    <definedName name="DECKUNGSWERTE_NUTZUNGSART_GEM">Primärdeckung!$F$128</definedName>
    <definedName name="DECKUNGSWERTE_NUTZUNGSART_GEW">Primärdeckung!$F$121</definedName>
    <definedName name="DECKUNGSWERTE_NUTZUNGSART_GEWERBLICH">Primärdeckung!$F$123</definedName>
    <definedName name="DECKUNGSWERTE_NUTZUNGSART_IND">Primärdeckung!$F$127</definedName>
    <definedName name="DECKUNGSWERTE_NUTZUNGSART_LAND">Primärdeckung!$F$126</definedName>
    <definedName name="DECKUNGSWERTE_NUTZUNGSART_OFFICE">Primärdeckung!$F$124</definedName>
    <definedName name="DECKUNGSWERTE_NUTZUNGSART_PRIVAT">Primärdeckung!$F$119</definedName>
    <definedName name="DECKUNGSWERTE_NUTZUNGSART_SONST">Primärdeckung!$F$129</definedName>
    <definedName name="DECKUNGSWERTE_NUTZUNGSART_TOUR">Primärdeckung!$F$125</definedName>
    <definedName name="DERIVATDATEN">Primärdeckung!$D$20</definedName>
    <definedName name="_xlnm.Print_Area" localSheetId="1">Primärdeckung!$A$1:$H$201</definedName>
    <definedName name="Emissionen_ab_12_Monate">Primärdeckung!$G$171</definedName>
    <definedName name="Emissionen_bis_12_Monate">Primärdeckung!$G$170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Primärdeckung!$H$196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LTV_COMMERCIAL_0_40">Primärdeckung!$G$47</definedName>
    <definedName name="LTV_COMMERCIAL_100_105">Primärdeckung!$G$56</definedName>
    <definedName name="LTV_COMMERCIAL_105">Primärdeckung!$G$57</definedName>
    <definedName name="LTV_COMMERCIAL_40_50">Primärdeckung!$G$48</definedName>
    <definedName name="LTV_COMMERCIAL_50_60">Primärdeckung!$G$49</definedName>
    <definedName name="LTV_COMMERCIAL_60_70">Primärdeckung!$G$50</definedName>
    <definedName name="LTV_COMMERCIAL_70_80">Primärdeckung!$G$51</definedName>
    <definedName name="LTV_COMMERCIAL_80_85">Primärdeckung!$G$52</definedName>
    <definedName name="LTV_COMMERCIAL_85_90">Primärdeckung!$G$53</definedName>
    <definedName name="LTV_COMMERCIAL_90_95">Primärdeckung!$G$54</definedName>
    <definedName name="LTV_COMMERCIAL_95_100">Primärdeckung!$G$55</definedName>
    <definedName name="LTV_MOODYS">Overview!$D$32</definedName>
    <definedName name="LTV_OESTERREICH">Overview!$D$33</definedName>
    <definedName name="LTV_RESIDENTIAL_0_40">Primärdeckung!$C$47</definedName>
    <definedName name="LTV_RESIDENTIAL_100_105">Primärdeckung!$C$56</definedName>
    <definedName name="LTV_RESIDENTIAL_105">Primärdeckung!$C$57</definedName>
    <definedName name="LTV_RESIDENTIAL_40_50">Primärdeckung!$C$48</definedName>
    <definedName name="LTV_RESIDENTIAL_50_60">Primärdeckung!$C$49</definedName>
    <definedName name="LTV_RESIDENTIAL_60_70">Primärdeckung!$C$50</definedName>
    <definedName name="LTV_RESIDENTIAL_70_80">Primärdeckung!$C$51</definedName>
    <definedName name="LTV_RESIDENTIAL_80_85">Primärdeckung!$C$52</definedName>
    <definedName name="LTV_RESIDENTIAL_85_90">Primärdeckung!$C$53</definedName>
    <definedName name="LTV_RESIDENTIAL_90_95">Primärdeckung!$C$54</definedName>
    <definedName name="LTV_RESIDENTIAL_95_100">Primärdeckung!$C$55</definedName>
    <definedName name="LTVKONSOLIDIERT_0_40">Primärdeckung!$C$33</definedName>
    <definedName name="LTVKONSOLIDIERT_100_105">Primärdeckung!$C$42</definedName>
    <definedName name="LTVKONSOLIDIERT_105">Primärdeckung!$C$43</definedName>
    <definedName name="LTVKONSOLIDIERT_40_50">Primärdeckung!$C$34</definedName>
    <definedName name="LTVKONSOLIDIERT_50_60">Primärdeckung!$C$35</definedName>
    <definedName name="LTVKONSOLIDIERT_60_70">Primärdeckung!$C$36</definedName>
    <definedName name="LTVKONSOLIDIERT_70_80">Primärdeckung!$C$37</definedName>
    <definedName name="LTVKONSOLIDIERT_80_85">Primärdeckung!$C$38</definedName>
    <definedName name="LTVKONSOLIDIERT_85_90">Primärdeckung!$C$39</definedName>
    <definedName name="LTVKONSOLIDIERT_90_95">Primärdeckung!$C$40</definedName>
    <definedName name="LTVKONSOLIDIERT_95_100">Primärdeckung!$C$41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Primärdeckung!$D$196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Primärdeckung!$C$104</definedName>
    <definedName name="REG_VERTEILUNG_AT_REP_AT">Primärdeckung!$C$103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Primärdeckung!$C$98</definedName>
    <definedName name="REG_VERTEILUNG_GESAMT_EU">Primärdeckung!$C$65</definedName>
    <definedName name="REG_VERTEILUNG_GESAMT_EWR">Primärdeckung!$C$94</definedName>
    <definedName name="REG_VERTEILUNG_GESAMT_SONST">Primärdeckung!$C$97</definedName>
    <definedName name="REG_VERTEILUNG_SONST">Ersatzdeckung!$C$59</definedName>
    <definedName name="REPORT_STICHTAG">Overview!$D$2</definedName>
    <definedName name="SEASONING_COMMERCIAL">Primärdeckung!$G$145</definedName>
    <definedName name="SEASONING_DURCHSCHN_JAHRE">Primärdeckung!$G$134</definedName>
    <definedName name="SEASONING_KONSOLIDIERT">Primärdeckung!$C$137</definedName>
    <definedName name="SEASONING_RESIDENTIAL">Primärdeckung!$C$145</definedName>
    <definedName name="WAL_GESAMT_AKTIV_COMMERCIAL_TILGUNG">Primärdeckung!$H$161</definedName>
    <definedName name="WAL_GESAMT_AKTIV_COMMERCIAL_VERTRAGLICH">Primärdeckung!$H$162</definedName>
    <definedName name="WAL_GESAMT_AKTIV_RESIDENTIAL_TILGUNG">Primärdeckung!$H$165</definedName>
    <definedName name="WAL_GESAMT_AKTIV_RESIDENTIAL_VERTRAGLICH">Primärdeckung!$H$166</definedName>
    <definedName name="WAL_GESAMT_AKTIV_TILGUNG">Primärdeckung!$H$156</definedName>
    <definedName name="WAL_GESAMT_AKTIV_VERTRAGLICH">Primärdeckung!$H$157</definedName>
    <definedName name="WAL_GESAMT_PASSIV">Primärdeckung!$H$158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2" l="1"/>
  <c r="C34" i="2"/>
  <c r="D28" i="1" l="1"/>
  <c r="D31" i="1" l="1"/>
  <c r="D21" i="1"/>
  <c r="D20" i="1"/>
  <c r="D19" i="2"/>
  <c r="C64" i="2"/>
  <c r="C55" i="3"/>
  <c r="C26" i="3"/>
  <c r="C23" i="3"/>
  <c r="D21" i="3" s="1"/>
  <c r="D15" i="3"/>
  <c r="C15" i="3"/>
  <c r="D8" i="3"/>
  <c r="H200" i="2"/>
  <c r="D200" i="2"/>
  <c r="G175" i="2"/>
  <c r="H174" i="2" s="1"/>
  <c r="C175" i="2"/>
  <c r="D171" i="2" s="1"/>
  <c r="G150" i="2"/>
  <c r="H145" i="2" s="1"/>
  <c r="C150" i="2"/>
  <c r="D145" i="2" s="1"/>
  <c r="C142" i="2"/>
  <c r="D140" i="2" s="1"/>
  <c r="F122" i="2"/>
  <c r="F118" i="2"/>
  <c r="C113" i="2"/>
  <c r="F103" i="2" s="1"/>
  <c r="C93" i="2"/>
  <c r="G58" i="2"/>
  <c r="H54" i="2" s="1"/>
  <c r="C58" i="2"/>
  <c r="D53" i="2" s="1"/>
  <c r="C44" i="2"/>
  <c r="H28" i="2"/>
  <c r="D28" i="2"/>
  <c r="D9" i="2"/>
  <c r="D6" i="2"/>
  <c r="C6" i="2"/>
  <c r="C9" i="2"/>
  <c r="D20" i="3"/>
  <c r="C14" i="2" l="1"/>
  <c r="D22" i="3"/>
  <c r="D39" i="2"/>
  <c r="M30" i="2"/>
  <c r="C61" i="3"/>
  <c r="D27" i="3" s="1"/>
  <c r="D19" i="3"/>
  <c r="D18" i="3"/>
  <c r="D23" i="3"/>
  <c r="D9" i="3"/>
  <c r="H172" i="2"/>
  <c r="H149" i="2"/>
  <c r="H146" i="2"/>
  <c r="H147" i="2"/>
  <c r="H148" i="2"/>
  <c r="D146" i="2"/>
  <c r="D147" i="2"/>
  <c r="F130" i="2"/>
  <c r="F110" i="2"/>
  <c r="F112" i="2"/>
  <c r="C99" i="2"/>
  <c r="D70" i="2" s="1"/>
  <c r="D68" i="2"/>
  <c r="D65" i="2"/>
  <c r="G112" i="2"/>
  <c r="D96" i="2"/>
  <c r="D85" i="2"/>
  <c r="D82" i="2"/>
  <c r="D75" i="2"/>
  <c r="D97" i="2"/>
  <c r="G105" i="2"/>
  <c r="D95" i="2"/>
  <c r="D98" i="2"/>
  <c r="D71" i="2"/>
  <c r="D89" i="2"/>
  <c r="G111" i="2"/>
  <c r="G103" i="2"/>
  <c r="D76" i="2"/>
  <c r="D48" i="2"/>
  <c r="D50" i="2"/>
  <c r="D54" i="2"/>
  <c r="D51" i="2"/>
  <c r="D56" i="2"/>
  <c r="D55" i="2"/>
  <c r="D47" i="2"/>
  <c r="D52" i="2"/>
  <c r="D49" i="2"/>
  <c r="D57" i="2"/>
  <c r="H51" i="2"/>
  <c r="H48" i="2"/>
  <c r="H50" i="2"/>
  <c r="H57" i="2"/>
  <c r="H49" i="2"/>
  <c r="H47" i="2"/>
  <c r="H52" i="2"/>
  <c r="H53" i="2"/>
  <c r="H55" i="2"/>
  <c r="H56" i="2"/>
  <c r="D43" i="2"/>
  <c r="D34" i="2"/>
  <c r="D42" i="2"/>
  <c r="D35" i="2"/>
  <c r="D40" i="2"/>
  <c r="D37" i="2"/>
  <c r="D38" i="2"/>
  <c r="D41" i="2"/>
  <c r="D36" i="2"/>
  <c r="D33" i="2"/>
  <c r="D14" i="2"/>
  <c r="G125" i="2"/>
  <c r="G127" i="2"/>
  <c r="G128" i="2"/>
  <c r="G120" i="2"/>
  <c r="G121" i="2"/>
  <c r="G129" i="2"/>
  <c r="G126" i="2"/>
  <c r="G123" i="2"/>
  <c r="G124" i="2"/>
  <c r="G119" i="2"/>
  <c r="D173" i="2"/>
  <c r="D81" i="2"/>
  <c r="F111" i="2"/>
  <c r="F108" i="2"/>
  <c r="D148" i="2"/>
  <c r="H171" i="2"/>
  <c r="D174" i="2"/>
  <c r="D149" i="2"/>
  <c r="H170" i="2"/>
  <c r="F109" i="2"/>
  <c r="D141" i="2"/>
  <c r="D170" i="2"/>
  <c r="G104" i="2"/>
  <c r="D88" i="2"/>
  <c r="G108" i="2"/>
  <c r="D86" i="2"/>
  <c r="G110" i="2"/>
  <c r="D69" i="2"/>
  <c r="F104" i="2"/>
  <c r="D138" i="2"/>
  <c r="H173" i="2"/>
  <c r="F105" i="2"/>
  <c r="D139" i="2"/>
  <c r="D137" i="2"/>
  <c r="F107" i="2"/>
  <c r="F106" i="2"/>
  <c r="D172" i="2"/>
  <c r="D150" i="2" l="1"/>
  <c r="D74" i="2"/>
  <c r="D28" i="3"/>
  <c r="D39" i="3"/>
  <c r="D58" i="3"/>
  <c r="D48" i="3"/>
  <c r="D43" i="3"/>
  <c r="D52" i="3"/>
  <c r="D54" i="3"/>
  <c r="D34" i="3"/>
  <c r="D59" i="3"/>
  <c r="D35" i="3"/>
  <c r="D60" i="3"/>
  <c r="D36" i="3"/>
  <c r="D42" i="3"/>
  <c r="D40" i="3"/>
  <c r="D56" i="3"/>
  <c r="D29" i="3"/>
  <c r="D30" i="3"/>
  <c r="D32" i="3"/>
  <c r="D53" i="3"/>
  <c r="D37" i="3"/>
  <c r="D51" i="3"/>
  <c r="D44" i="3"/>
  <c r="D57" i="3"/>
  <c r="D47" i="3"/>
  <c r="D31" i="3"/>
  <c r="D49" i="3"/>
  <c r="D33" i="3"/>
  <c r="D41" i="3"/>
  <c r="D38" i="3"/>
  <c r="D46" i="3"/>
  <c r="D45" i="3"/>
  <c r="D50" i="3"/>
  <c r="D175" i="2"/>
  <c r="H150" i="2"/>
  <c r="D142" i="2"/>
  <c r="F113" i="2"/>
  <c r="D90" i="2"/>
  <c r="D84" i="2"/>
  <c r="D72" i="2"/>
  <c r="D79" i="2"/>
  <c r="D87" i="2"/>
  <c r="D77" i="2"/>
  <c r="D67" i="2"/>
  <c r="D73" i="2"/>
  <c r="D78" i="2"/>
  <c r="D80" i="2"/>
  <c r="G109" i="2"/>
  <c r="D66" i="2"/>
  <c r="D94" i="2"/>
  <c r="D93" i="2" s="1"/>
  <c r="D92" i="2"/>
  <c r="D83" i="2"/>
  <c r="G106" i="2"/>
  <c r="D91" i="2"/>
  <c r="G107" i="2"/>
  <c r="D58" i="2"/>
  <c r="H58" i="2"/>
  <c r="D44" i="2"/>
  <c r="G118" i="2"/>
  <c r="H175" i="2"/>
  <c r="G122" i="2"/>
  <c r="D55" i="3" l="1"/>
  <c r="D26" i="3"/>
  <c r="G113" i="2"/>
  <c r="D64" i="2"/>
  <c r="D99" i="2"/>
  <c r="G130" i="2"/>
  <c r="D61" i="3" l="1"/>
</calcChain>
</file>

<file path=xl/sharedStrings.xml><?xml version="1.0" encoding="utf-8"?>
<sst xmlns="http://schemas.openxmlformats.org/spreadsheetml/2006/main" count="375" uniqueCount="224">
  <si>
    <t>Bank</t>
  </si>
  <si>
    <t>Report Datum</t>
  </si>
  <si>
    <t>Report Währung</t>
  </si>
  <si>
    <t>Hypothekarische Pfandbriefe bzw. hypothekarische fundierte Bankschuldverschreibungen</t>
  </si>
  <si>
    <t>1.</t>
  </si>
  <si>
    <t xml:space="preserve">ÜBERBLICK </t>
  </si>
  <si>
    <t>Gesamtbetrag Emissionen in Umlauf</t>
  </si>
  <si>
    <t>Gesamtbetrag der Deckungswerte (Gesamtdeckung)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</si>
  <si>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</si>
  <si>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</si>
  <si>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</si>
  <si>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</si>
  <si>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</si>
  <si>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</si>
  <si>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</si>
  <si>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</si>
  <si>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Anzahl der Immobilien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</si>
  <si>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</si>
  <si>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</si>
  <si>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</si>
  <si>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</si>
  <si>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</si>
  <si>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Gewichteter durchschnittlicher LTV nach Rating Agentur Definition* (%)</t>
  </si>
  <si>
    <t>Gewichteter durchschnittlicher LTV nach österreichischer Definition** (%)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</si>
  <si>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</si>
  <si>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</si>
  <si>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</si>
  <si>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</si>
  <si>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</si>
  <si>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</si>
  <si>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</si>
  <si>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</si>
  <si>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</si>
  <si>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</si>
  <si>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</si>
  <si>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</si>
  <si>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</si>
  <si>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</si>
  <si>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</si>
  <si>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</si>
  <si>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</si>
  <si>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</si>
  <si>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</si>
  <si>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</si>
  <si>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</si>
  <si>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</si>
  <si>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 xml:space="preserve">Verteilung nach Besicherungsgrad* nach Rating Agentur Definition </t>
  </si>
  <si>
    <t>%</t>
  </si>
  <si>
    <t>40 - 50 %</t>
  </si>
  <si>
    <t>50 - 60 %</t>
  </si>
  <si>
    <t>60 - 70 %</t>
  </si>
  <si>
    <t>70 - 80 %</t>
  </si>
  <si>
    <t>80 - 85 %</t>
  </si>
  <si>
    <t>85 - 90 %</t>
  </si>
  <si>
    <t>90 - 95%</t>
  </si>
  <si>
    <t>95 - 100%</t>
  </si>
  <si>
    <t>100 - 105%</t>
  </si>
  <si>
    <t>LTV Residential*</t>
  </si>
  <si>
    <t>*Residential inklusive gefördertem Wohnbau in Österreich</t>
  </si>
  <si>
    <t>LTV Commercial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</si>
  <si>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</si>
  <si>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</si>
  <si>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</si>
  <si>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</si>
  <si>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</si>
  <si>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</si>
  <si>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</si>
  <si>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</si>
  <si>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</si>
  <si>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</si>
  <si>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</si>
  <si>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</si>
  <si>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</si>
  <si>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</si>
  <si>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</si>
  <si>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</si>
  <si>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</si>
  <si>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</si>
  <si>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</si>
  <si>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</si>
  <si>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</si>
  <si>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</si>
  <si>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</si>
  <si>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</si>
  <si>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</si>
  <si>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</si>
  <si>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</si>
  <si>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</si>
  <si>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</si>
  <si>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</si>
  <si>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</si>
  <si>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</si>
  <si>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</si>
  <si>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</si>
  <si>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</si>
  <si>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</si>
  <si>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</si>
  <si>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</si>
  <si>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</si>
  <si>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</si>
  <si>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</si>
  <si>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</si>
  <si>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</si>
  <si>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</si>
  <si>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</si>
  <si>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</si>
  <si>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</si>
  <si>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</si>
  <si>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</si>
  <si>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Verteilung nach Nutzungsart</t>
  </si>
  <si>
    <t>Primärdeckung nach Nutzungsart</t>
  </si>
  <si>
    <t>Gewerblich genutzt</t>
  </si>
  <si>
    <t>2.6</t>
  </si>
  <si>
    <t>Seasoning konsolidiert</t>
  </si>
  <si>
    <t>≤ 12 Monate</t>
  </si>
  <si>
    <t>12 - 36 Monate</t>
  </si>
  <si>
    <t>36 - 60 Monate</t>
  </si>
  <si>
    <t>60 - 120 Monate</t>
  </si>
  <si>
    <t>≥ 120 Monate</t>
  </si>
  <si>
    <t>Seasoning Residential*</t>
  </si>
  <si>
    <t>*Residential inklusive gefördertem Wohnbau</t>
  </si>
  <si>
    <t>Seasoning Commercial</t>
  </si>
  <si>
    <t>2.7</t>
  </si>
  <si>
    <t>Laufzeitenverteilung</t>
  </si>
  <si>
    <t>Gesamt</t>
  </si>
  <si>
    <t>Commercial</t>
  </si>
  <si>
    <t>Residential</t>
  </si>
  <si>
    <t>2.8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</si>
  <si>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</si>
  <si>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</si>
  <si>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</si>
  <si>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</si>
  <si>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</si>
  <si>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</si>
  <si>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</si>
  <si>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</si>
  <si>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</si>
  <si>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</si>
  <si>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</si>
  <si>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</si>
  <si>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</si>
  <si>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</si>
  <si>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</si>
  <si>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</si>
  <si>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</si>
  <si>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Volumen in Mio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</si>
  <si>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</si>
  <si>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</si>
  <si>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</si>
  <si>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</si>
  <si>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</si>
  <si>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</si>
  <si>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</si>
  <si>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</si>
  <si>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</si>
  <si>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</si>
  <si>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</si>
  <si>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</si>
  <si>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</si>
  <si>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</si>
  <si>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</si>
  <si>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40 - 50%</t>
  </si>
  <si>
    <t>50 - 60%</t>
  </si>
  <si>
    <t>60 - 70%</t>
  </si>
  <si>
    <t>70 - 80%</t>
  </si>
  <si>
    <t>80 - 85%</t>
  </si>
  <si>
    <t>85 - 90%</t>
  </si>
  <si>
    <t>CRD/ OGAW Richtlinien konform</t>
  </si>
  <si>
    <t>in Millionen</t>
  </si>
  <si>
    <t>Barwertige Überdeckung (BW Gesamtdeckung/ BW Emissionen im Umlauf in 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</si>
  <si>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</si>
  <si>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</si>
  <si>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</si>
  <si>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</si>
  <si>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</si>
  <si>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</si>
  <si>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</si>
  <si>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</si>
  <si>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</si>
  <si>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</si>
  <si>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</si>
  <si>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</si>
  <si>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LTV Primärdeckung</t>
  </si>
  <si>
    <t>Geld, Einlagen</t>
  </si>
  <si>
    <t>Verteilung nach Ländern</t>
  </si>
  <si>
    <t>Forderungsnominale in Zahlungsverzug von mind. 90 Tagen</t>
  </si>
  <si>
    <t>1. Überblick</t>
  </si>
  <si>
    <t>Ersatzdeckung (% von Emissionen)</t>
  </si>
  <si>
    <t>Republik Österreich</t>
  </si>
  <si>
    <t>Immobilien oder Grundbucheinträge</t>
  </si>
  <si>
    <t>2.4 regionale Verteilung</t>
  </si>
  <si>
    <t>Verteilung nach Lage der Immobilie</t>
  </si>
  <si>
    <t>Nominale in Euro Gegenwert ohne aufgelaufene Zinsen; Wechselkurs zum Reportingstichtag; Nullkuponanleihen zum  akutellen, aufgezinsten Wert</t>
  </si>
  <si>
    <t>Nominale Primärdeckung und Ersatzdeckung ohne aufgelaufene Zinsen; Wechselkurs zum Reportingstichtag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</si>
  <si>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</si>
  <si>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</si>
  <si>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</si>
  <si>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</si>
  <si>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</si>
  <si>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davon geförderter Wohnbau</t>
  </si>
  <si>
    <t>Wohnwirtschaftlich genutzt</t>
  </si>
  <si>
    <t xml:space="preserve">   davon privat genutzt (inkl. Mehrfamilienhäuser)</t>
  </si>
  <si>
    <t xml:space="preserve">   davon gewerblich genutzt</t>
  </si>
  <si>
    <t>Gesamtbetrag der Deckungswerte (Gesamtdeckung Nominale)</t>
  </si>
  <si>
    <t>in JPY</t>
  </si>
  <si>
    <t>JPY</t>
  </si>
  <si>
    <t>Anzeigeeinheit in Mio. EUR - ausgenommen "Anzahl"</t>
  </si>
  <si>
    <t>≥ 105%</t>
  </si>
  <si>
    <t>≤ 40 %</t>
  </si>
  <si>
    <t xml:space="preserve">   Gemischte Nutzung</t>
  </si>
  <si>
    <t xml:space="preserve">   Sonstige</t>
  </si>
  <si>
    <t>Anteil der Emissionen in Fremdwährung (in %)</t>
  </si>
  <si>
    <t>Anteil EZB fähiger Forderungen und Wertpapiere (% von Gesamtdeckung)</t>
  </si>
  <si>
    <t>Variabel, fix unterjährig</t>
  </si>
  <si>
    <t>Kroatien</t>
  </si>
  <si>
    <t>Gewichtetes Durchschnittsseasoning der Deckungswerte (in Jahren)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</si>
  <si>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</si>
  <si>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</si>
  <si>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HYPO NOE Landesbank für Niederösterreich und Wien AG</t>
  </si>
  <si>
    <t>Ja</t>
  </si>
  <si>
    <t>n. r.</t>
  </si>
  <si>
    <t>A</t>
  </si>
  <si>
    <t>Aa1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</si>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</sst>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,,"/>
    <numFmt numFmtId="166" formatCode="#,##0.#,,"/>
    <numFmt numFmtId="167" formatCode="#,##0.0,,"/>
    <numFmt numFmtId="168" formatCode="0.0"/>
    <numFmt numFmtId="169" formatCode="#,##0.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5"/>
      <name val="Calibri"/>
      <family val="2"/>
      <scheme val="minor"/>
    </font>
    <font>
      <sz val="10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7" borderId="2" applyNumberFormat="0" applyAlignment="0" applyProtection="0"/>
    <xf numFmtId="164" fontId="18" fillId="0" borderId="0" applyFont="0" applyFill="0" applyBorder="0" applyAlignment="0" applyProtection="0"/>
    <xf numFmtId="0" fontId="13" fillId="0" borderId="8" applyNumberFormat="0" applyFill="0" applyAlignment="0" applyProtection="0"/>
    <xf numFmtId="0" fontId="2" fillId="22" borderId="9" applyNumberFormat="0" applyFont="0" applyAlignment="0" applyProtection="0"/>
    <xf numFmtId="0" fontId="14" fillId="20" borderId="1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</cellStyleXfs>
  <cellXfs count="132">
    <xf numFmtId="0" fontId="0" fillId="0" borderId="0" xfId="0"/>
    <xf numFmtId="0" fontId="21" fillId="0" borderId="0" xfId="0" applyFont="1" applyFill="1" applyAlignment="1">
      <alignment horizontal="center"/>
    </xf>
    <xf numFmtId="0" fontId="0" fillId="0" borderId="0" xfId="0" applyFill="1"/>
    <xf numFmtId="0" fontId="22" fillId="0" borderId="10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/>
    <xf numFmtId="0" fontId="24" fillId="0" borderId="10" xfId="0" applyFont="1" applyFill="1" applyBorder="1"/>
    <xf numFmtId="0" fontId="0" fillId="0" borderId="10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6" fontId="0" fillId="0" borderId="11" xfId="0" applyNumberFormat="1" applyFill="1" applyBorder="1" applyAlignment="1">
      <alignment horizontal="center"/>
    </xf>
    <xf numFmtId="0" fontId="21" fillId="0" borderId="13" xfId="0" applyFont="1" applyFill="1" applyBorder="1"/>
    <xf numFmtId="165" fontId="21" fillId="0" borderId="11" xfId="0" applyNumberFormat="1" applyFont="1" applyFill="1" applyBorder="1" applyAlignment="1">
      <alignment horizontal="center"/>
    </xf>
    <xf numFmtId="9" fontId="21" fillId="0" borderId="14" xfId="42" applyFont="1" applyFill="1" applyBorder="1" applyAlignment="1">
      <alignment horizontal="center"/>
    </xf>
    <xf numFmtId="0" fontId="21" fillId="0" borderId="0" xfId="0" applyFont="1" applyFill="1"/>
    <xf numFmtId="0" fontId="25" fillId="0" borderId="13" xfId="0" applyFont="1" applyFill="1" applyBorder="1"/>
    <xf numFmtId="0" fontId="26" fillId="0" borderId="0" xfId="0" applyFont="1" applyFill="1"/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/>
    <xf numFmtId="0" fontId="25" fillId="0" borderId="14" xfId="0" applyFont="1" applyFill="1" applyBorder="1"/>
    <xf numFmtId="169" fontId="21" fillId="0" borderId="14" xfId="0" applyNumberFormat="1" applyFont="1" applyFill="1" applyBorder="1" applyAlignment="1">
      <alignment horizontal="center"/>
    </xf>
    <xf numFmtId="167" fontId="18" fillId="0" borderId="11" xfId="38" applyNumberFormat="1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24" fillId="0" borderId="0" xfId="0" applyFont="1" applyFill="1"/>
    <xf numFmtId="165" fontId="18" fillId="0" borderId="11" xfId="38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>
      <alignment horizontal="center"/>
    </xf>
    <xf numFmtId="0" fontId="25" fillId="0" borderId="16" xfId="0" applyFont="1" applyFill="1" applyBorder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8" fillId="0" borderId="16" xfId="0" applyFont="1" applyFill="1" applyBorder="1"/>
    <xf numFmtId="0" fontId="29" fillId="0" borderId="16" xfId="0" applyFont="1" applyFill="1" applyBorder="1"/>
    <xf numFmtId="0" fontId="30" fillId="0" borderId="11" xfId="0" applyFont="1" applyFill="1" applyBorder="1"/>
    <xf numFmtId="165" fontId="21" fillId="0" borderId="11" xfId="38" applyNumberFormat="1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center"/>
    </xf>
    <xf numFmtId="0" fontId="21" fillId="0" borderId="11" xfId="0" applyFont="1" applyFill="1" applyBorder="1"/>
    <xf numFmtId="165" fontId="25" fillId="0" borderId="11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65" fontId="21" fillId="0" borderId="14" xfId="0" applyNumberFormat="1" applyFont="1" applyFill="1" applyBorder="1" applyAlignment="1">
      <alignment horizontal="center"/>
    </xf>
    <xf numFmtId="9" fontId="25" fillId="0" borderId="14" xfId="42" applyFont="1" applyFill="1" applyBorder="1" applyAlignment="1">
      <alignment horizontal="center"/>
    </xf>
    <xf numFmtId="9" fontId="21" fillId="0" borderId="11" xfId="42" applyFont="1" applyFill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1" fillId="0" borderId="0" xfId="0" quotePrefix="1" applyFont="1" applyFill="1"/>
    <xf numFmtId="0" fontId="25" fillId="23" borderId="17" xfId="0" applyFont="1" applyFill="1" applyBorder="1"/>
    <xf numFmtId="0" fontId="25" fillId="23" borderId="17" xfId="0" applyFont="1" applyFill="1" applyBorder="1" applyAlignment="1">
      <alignment horizontal="center"/>
    </xf>
    <xf numFmtId="0" fontId="25" fillId="23" borderId="18" xfId="0" applyFont="1" applyFill="1" applyBorder="1" applyAlignment="1">
      <alignment horizontal="center"/>
    </xf>
    <xf numFmtId="0" fontId="25" fillId="23" borderId="0" xfId="0" applyFont="1" applyFill="1" applyBorder="1"/>
    <xf numFmtId="0" fontId="25" fillId="23" borderId="0" xfId="0" applyFont="1" applyFill="1" applyBorder="1" applyAlignment="1">
      <alignment horizontal="center"/>
    </xf>
    <xf numFmtId="0" fontId="25" fillId="23" borderId="16" xfId="0" applyFont="1" applyFill="1" applyBorder="1" applyAlignment="1">
      <alignment horizontal="center"/>
    </xf>
    <xf numFmtId="0" fontId="25" fillId="23" borderId="19" xfId="0" applyFont="1" applyFill="1" applyBorder="1"/>
    <xf numFmtId="165" fontId="25" fillId="23" borderId="11" xfId="0" applyNumberFormat="1" applyFont="1" applyFill="1" applyBorder="1" applyAlignment="1">
      <alignment horizontal="center"/>
    </xf>
    <xf numFmtId="3" fontId="25" fillId="23" borderId="20" xfId="0" applyNumberFormat="1" applyFont="1" applyFill="1" applyBorder="1" applyAlignment="1">
      <alignment horizontal="center"/>
    </xf>
    <xf numFmtId="0" fontId="25" fillId="23" borderId="13" xfId="0" applyFont="1" applyFill="1" applyBorder="1"/>
    <xf numFmtId="0" fontId="25" fillId="23" borderId="11" xfId="0" applyFont="1" applyFill="1" applyBorder="1" applyAlignment="1">
      <alignment horizontal="center"/>
    </xf>
    <xf numFmtId="0" fontId="25" fillId="23" borderId="14" xfId="0" applyFont="1" applyFill="1" applyBorder="1" applyAlignment="1">
      <alignment horizontal="center"/>
    </xf>
    <xf numFmtId="0" fontId="25" fillId="23" borderId="21" xfId="0" applyFont="1" applyFill="1" applyBorder="1"/>
    <xf numFmtId="0" fontId="25" fillId="23" borderId="22" xfId="0" applyFont="1" applyFill="1" applyBorder="1"/>
    <xf numFmtId="3" fontId="25" fillId="23" borderId="11" xfId="0" applyNumberFormat="1" applyFont="1" applyFill="1" applyBorder="1" applyAlignment="1">
      <alignment horizontal="center"/>
    </xf>
    <xf numFmtId="165" fontId="25" fillId="23" borderId="14" xfId="0" applyNumberFormat="1" applyFont="1" applyFill="1" applyBorder="1" applyAlignment="1">
      <alignment horizontal="center"/>
    </xf>
    <xf numFmtId="9" fontId="25" fillId="23" borderId="14" xfId="42" applyFont="1" applyFill="1" applyBorder="1" applyAlignment="1">
      <alignment horizontal="center"/>
    </xf>
    <xf numFmtId="0" fontId="25" fillId="23" borderId="21" xfId="0" applyFont="1" applyFill="1" applyBorder="1" applyAlignment="1">
      <alignment wrapText="1"/>
    </xf>
    <xf numFmtId="0" fontId="25" fillId="23" borderId="18" xfId="0" applyFont="1" applyFill="1" applyBorder="1"/>
    <xf numFmtId="0" fontId="25" fillId="23" borderId="23" xfId="0" applyFont="1" applyFill="1" applyBorder="1"/>
    <xf numFmtId="0" fontId="25" fillId="23" borderId="11" xfId="0" applyFont="1" applyFill="1" applyBorder="1"/>
    <xf numFmtId="9" fontId="25" fillId="23" borderId="11" xfId="42" applyFont="1" applyFill="1" applyBorder="1" applyAlignment="1">
      <alignment horizontal="center"/>
    </xf>
    <xf numFmtId="0" fontId="25" fillId="23" borderId="13" xfId="0" applyFont="1" applyFill="1" applyBorder="1" applyAlignment="1"/>
    <xf numFmtId="0" fontId="25" fillId="23" borderId="11" xfId="0" applyFont="1" applyFill="1" applyBorder="1" applyAlignment="1"/>
    <xf numFmtId="0" fontId="24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right"/>
    </xf>
    <xf numFmtId="0" fontId="27" fillId="0" borderId="0" xfId="0" applyFont="1" applyFill="1"/>
    <xf numFmtId="0" fontId="19" fillId="0" borderId="13" xfId="0" applyFont="1" applyFill="1" applyBorder="1"/>
    <xf numFmtId="0" fontId="0" fillId="0" borderId="13" xfId="0" applyFill="1" applyBorder="1"/>
    <xf numFmtId="165" fontId="0" fillId="0" borderId="14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19" xfId="0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19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/>
    <xf numFmtId="9" fontId="0" fillId="0" borderId="14" xfId="0" applyNumberFormat="1" applyFont="1" applyFill="1" applyBorder="1" applyAlignment="1">
      <alignment horizontal="center"/>
    </xf>
    <xf numFmtId="0" fontId="19" fillId="23" borderId="13" xfId="0" applyFont="1" applyFill="1" applyBorder="1"/>
    <xf numFmtId="0" fontId="19" fillId="23" borderId="11" xfId="0" applyFont="1" applyFill="1" applyBorder="1" applyAlignment="1">
      <alignment horizontal="center"/>
    </xf>
    <xf numFmtId="0" fontId="19" fillId="23" borderId="14" xfId="0" applyFont="1" applyFill="1" applyBorder="1" applyAlignment="1">
      <alignment horizontal="center"/>
    </xf>
    <xf numFmtId="0" fontId="19" fillId="23" borderId="22" xfId="0" applyFont="1" applyFill="1" applyBorder="1"/>
    <xf numFmtId="0" fontId="19" fillId="23" borderId="19" xfId="0" applyFont="1" applyFill="1" applyBorder="1" applyAlignment="1">
      <alignment horizontal="center"/>
    </xf>
    <xf numFmtId="165" fontId="19" fillId="23" borderId="14" xfId="0" applyNumberFormat="1" applyFont="1" applyFill="1" applyBorder="1" applyAlignment="1">
      <alignment horizontal="center"/>
    </xf>
    <xf numFmtId="9" fontId="19" fillId="23" borderId="14" xfId="42" applyFont="1" applyFill="1" applyBorder="1" applyAlignment="1">
      <alignment horizontal="center"/>
    </xf>
    <xf numFmtId="0" fontId="19" fillId="23" borderId="17" xfId="0" applyFont="1" applyFill="1" applyBorder="1" applyAlignment="1">
      <alignment horizontal="center"/>
    </xf>
    <xf numFmtId="165" fontId="19" fillId="23" borderId="11" xfId="0" applyNumberFormat="1" applyFont="1" applyFill="1" applyBorder="1" applyAlignment="1">
      <alignment horizontal="center"/>
    </xf>
    <xf numFmtId="3" fontId="19" fillId="23" borderId="14" xfId="0" applyNumberFormat="1" applyFont="1" applyFill="1" applyBorder="1" applyAlignment="1">
      <alignment horizontal="center"/>
    </xf>
    <xf numFmtId="9" fontId="19" fillId="23" borderId="20" xfId="0" applyNumberFormat="1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justify" vertical="top" wrapText="1"/>
    </xf>
    <xf numFmtId="164" fontId="0" fillId="0" borderId="0" xfId="38" applyFont="1" applyFill="1"/>
    <xf numFmtId="0" fontId="22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9" fontId="25" fillId="23" borderId="11" xfId="42" applyFont="1" applyFill="1" applyBorder="1" applyAlignment="1">
      <alignment horizontal="center"/>
    </xf>
    <xf numFmtId="9" fontId="25" fillId="23" borderId="14" xfId="42" applyFont="1" applyFill="1" applyBorder="1" applyAlignment="1">
      <alignment horizontal="center"/>
    </xf>
    <xf numFmtId="9" fontId="21" fillId="0" borderId="11" xfId="42" applyFont="1" applyFill="1" applyBorder="1" applyAlignment="1">
      <alignment horizontal="center"/>
    </xf>
    <xf numFmtId="9" fontId="21" fillId="0" borderId="14" xfId="42" applyFont="1" applyFill="1" applyBorder="1" applyAlignment="1">
      <alignment horizontal="center"/>
    </xf>
    <xf numFmtId="9" fontId="25" fillId="0" borderId="11" xfId="42" applyFont="1" applyFill="1" applyBorder="1" applyAlignment="1">
      <alignment horizontal="center"/>
    </xf>
    <xf numFmtId="9" fontId="25" fillId="0" borderId="14" xfId="42" applyFont="1" applyFill="1" applyBorder="1" applyAlignment="1">
      <alignment horizontal="center"/>
    </xf>
    <xf numFmtId="0" fontId="25" fillId="23" borderId="11" xfId="0" applyFont="1" applyFill="1" applyBorder="1" applyAlignment="1">
      <alignment horizontal="center"/>
    </xf>
    <xf numFmtId="0" fontId="25" fillId="23" borderId="14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 wrapText="1"/>
    </xf>
    <xf numFmtId="168" fontId="25" fillId="0" borderId="11" xfId="0" applyNumberFormat="1" applyFont="1" applyFill="1" applyBorder="1" applyAlignment="1">
      <alignment horizontal="center"/>
    </xf>
    <xf numFmtId="168" fontId="25" fillId="0" borderId="14" xfId="0" applyNumberFormat="1" applyFont="1" applyFill="1" applyBorder="1" applyAlignment="1">
      <alignment horizontal="center"/>
    </xf>
    <xf numFmtId="0" fontId="25" fillId="23" borderId="13" xfId="0" applyFont="1" applyFill="1" applyBorder="1" applyAlignment="1">
      <alignment horizontal="left"/>
    </xf>
    <xf numFmtId="0" fontId="25" fillId="23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 wrapText="1"/>
    </xf>
    <xf numFmtId="0" fontId="25" fillId="23" borderId="19" xfId="0" applyFont="1" applyFill="1" applyBorder="1" applyAlignment="1">
      <alignment horizontal="center"/>
    </xf>
    <xf numFmtId="0" fontId="25" fillId="23" borderId="2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</cellXfs>
  <cellStyles count="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ezimal 2" xfId="28" xr:uid="{00000000-0005-0000-0000-00001B000000}"/>
    <cellStyle name="Dezimal 2 2" xfId="29" xr:uid="{00000000-0005-0000-0000-00001C000000}"/>
    <cellStyle name="Dezimal 3" xfId="30" xr:uid="{00000000-0005-0000-0000-00001D000000}"/>
    <cellStyle name="Explanatory Text" xfId="31" xr:uid="{00000000-0005-0000-0000-00001E000000}"/>
    <cellStyle name="Good" xfId="32" xr:uid="{00000000-0005-0000-0000-00001F000000}"/>
    <cellStyle name="Heading 1" xfId="33" xr:uid="{00000000-0005-0000-0000-000020000000}"/>
    <cellStyle name="Heading 2" xfId="34" xr:uid="{00000000-0005-0000-0000-000021000000}"/>
    <cellStyle name="Heading 3" xfId="35" xr:uid="{00000000-0005-0000-0000-000022000000}"/>
    <cellStyle name="Heading 4" xfId="36" xr:uid="{00000000-0005-0000-0000-000023000000}"/>
    <cellStyle name="Input" xfId="37" xr:uid="{00000000-0005-0000-0000-000024000000}"/>
    <cellStyle name="Komma" xfId="38" builtinId="3"/>
    <cellStyle name="Linked Cell" xfId="39" xr:uid="{00000000-0005-0000-0000-000026000000}"/>
    <cellStyle name="Note" xfId="40" xr:uid="{00000000-0005-0000-0000-000027000000}"/>
    <cellStyle name="Output" xfId="41" xr:uid="{00000000-0005-0000-0000-000028000000}"/>
    <cellStyle name="Prozent" xfId="42" builtinId="5"/>
    <cellStyle name="Prozent 2" xfId="43" xr:uid="{00000000-0005-0000-0000-00002A000000}"/>
    <cellStyle name="Prozent 2 2" xfId="44" xr:uid="{00000000-0005-0000-0000-00002B000000}"/>
    <cellStyle name="Prozent 3" xfId="45" xr:uid="{00000000-0005-0000-0000-00002C000000}"/>
    <cellStyle name="Prozent 4" xfId="46" xr:uid="{00000000-0005-0000-0000-00002D000000}"/>
    <cellStyle name="Standard" xfId="0" builtinId="0"/>
    <cellStyle name="Standard 2" xfId="47" xr:uid="{00000000-0005-0000-0000-00002F000000}"/>
    <cellStyle name="Standard 2 2" xfId="48" xr:uid="{00000000-0005-0000-0000-000030000000}"/>
    <cellStyle name="Standard 3" xfId="49" xr:uid="{00000000-0005-0000-0000-000031000000}"/>
    <cellStyle name="Standard 4" xfId="50" xr:uid="{00000000-0005-0000-0000-000032000000}"/>
    <cellStyle name="Style 1" xfId="51" xr:uid="{00000000-0005-0000-0000-000033000000}"/>
    <cellStyle name="Style 1 2" xfId="52" xr:uid="{00000000-0005-0000-0000-000034000000}"/>
    <cellStyle name="Style 1 2 2" xfId="53" xr:uid="{00000000-0005-0000-0000-000035000000}"/>
    <cellStyle name="Title" xfId="54" xr:uid="{00000000-0005-0000-0000-000036000000}"/>
    <cellStyle name="Total" xfId="55" xr:uid="{00000000-0005-0000-0000-000037000000}"/>
    <cellStyle name="Warning Text" xfId="56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Primärdeckung!$C$32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Primärdeckung!$B$33:$B$43</c:f>
              <c:strCache>
                <c:ptCount val="11"/>
                <c:pt idx="0">
                  <c:v>≤ 40 %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Primärdeckung!$C$33:$C$43</c:f>
              <c:numCache>
                <c:formatCode>#,##0,,</c:formatCode>
                <c:ptCount val="11"/>
                <c:pt idx="0">
                  <c:v>566467823.31084251</c:v>
                </c:pt>
                <c:pt idx="1">
                  <c:v>298005642.36603302</c:v>
                </c:pt>
                <c:pt idx="2">
                  <c:v>378171071.9282943</c:v>
                </c:pt>
                <c:pt idx="3">
                  <c:v>345077546.84127402</c:v>
                </c:pt>
                <c:pt idx="4">
                  <c:v>162820319.39756975</c:v>
                </c:pt>
                <c:pt idx="5">
                  <c:v>39367989.600931101</c:v>
                </c:pt>
                <c:pt idx="6">
                  <c:v>27952818.147756949</c:v>
                </c:pt>
                <c:pt idx="7">
                  <c:v>33938577.754103422</c:v>
                </c:pt>
                <c:pt idx="8">
                  <c:v>19977972.830418531</c:v>
                </c:pt>
                <c:pt idx="9">
                  <c:v>15882149.643510589</c:v>
                </c:pt>
                <c:pt idx="10">
                  <c:v>41201486.182611637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5-4295-9074-2233E1D1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8752"/>
        <c:axId val="127595264"/>
      </c:barChart>
      <c:catAx>
        <c:axId val="638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auto val="1"/>
        <c:lblAlgn val="ctr"/>
        <c:lblOffset val="100"/>
        <c:noMultiLvlLbl val="0"/>
      </c:catAx>
      <c:valAx>
        <c:axId val="1275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875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Primärdeckung!$C$136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Primärdeckung!$B$137:$B$141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Primärdeckung!$C$137:$C$141</c:f>
              <c:numCache>
                <c:formatCode>#,##0,,</c:formatCode>
                <c:ptCount val="5"/>
                <c:pt idx="0">
                  <c:v>363884341.25999999</c:v>
                </c:pt>
                <c:pt idx="1">
                  <c:v>520155034.24000001</c:v>
                </c:pt>
                <c:pt idx="2">
                  <c:v>348630525.26999998</c:v>
                </c:pt>
                <c:pt idx="3">
                  <c:v>389469920.80755234</c:v>
                </c:pt>
                <c:pt idx="4">
                  <c:v>306723576.42579335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6-4520-B774-5074040C1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53440"/>
        <c:axId val="129054976"/>
      </c:barChart>
      <c:catAx>
        <c:axId val="1290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4976"/>
        <c:crosses val="autoZero"/>
        <c:auto val="1"/>
        <c:lblAlgn val="ctr"/>
        <c:lblOffset val="100"/>
        <c:noMultiLvlLbl val="0"/>
      </c:catAx>
      <c:valAx>
        <c:axId val="129054976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344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244804457.37248215</c:v>
                </c:pt>
                <c:pt idx="1">
                  <c:v>389243373.01265675</c:v>
                </c:pt>
                <c:pt idx="2">
                  <c:v>117809088.1471872</c:v>
                </c:pt>
                <c:pt idx="3">
                  <c:v>212703044.95790541</c:v>
                </c:pt>
                <c:pt idx="4">
                  <c:v>493954338.03311425</c:v>
                </c:pt>
                <c:pt idx="5">
                  <c:v>470349096.48000002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D-41F9-BF0B-746635E9C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79168"/>
        <c:axId val="129080704"/>
      </c:barChart>
      <c:catAx>
        <c:axId val="1290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80704"/>
        <c:crosses val="autoZero"/>
        <c:auto val="1"/>
        <c:lblAlgn val="ctr"/>
        <c:lblOffset val="100"/>
        <c:noMultiLvlLbl val="0"/>
      </c:catAx>
      <c:valAx>
        <c:axId val="12908070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791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45E-2"/>
          <c:y val="3.6694893386330439E-2"/>
          <c:w val="0.901275902193490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Primärdeckung!$B$170:$B$174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Primärdeckung!$C$170:$C$174</c:f>
              <c:numCache>
                <c:formatCode>#,##0,,</c:formatCode>
                <c:ptCount val="5"/>
                <c:pt idx="0">
                  <c:v>71097066.983435974</c:v>
                </c:pt>
                <c:pt idx="1">
                  <c:v>192543857.45878029</c:v>
                </c:pt>
                <c:pt idx="2">
                  <c:v>158471108.96015388</c:v>
                </c:pt>
                <c:pt idx="3">
                  <c:v>235295411.47673336</c:v>
                </c:pt>
                <c:pt idx="4">
                  <c:v>1271455953.1242421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E-4849-A063-F0C571A776DF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Primärdeckung!$G$170:$G$174</c:f>
              <c:numCache>
                <c:formatCode>#,##0,,</c:formatCode>
                <c:ptCount val="5"/>
                <c:pt idx="0">
                  <c:v>500000000</c:v>
                </c:pt>
                <c:pt idx="1">
                  <c:v>843000000</c:v>
                </c:pt>
                <c:pt idx="2">
                  <c:v>30000000</c:v>
                </c:pt>
                <c:pt idx="3">
                  <c:v>22086000</c:v>
                </c:pt>
                <c:pt idx="4">
                  <c:v>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E-4849-A063-F0C571A77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31456"/>
        <c:axId val="131732992"/>
      </c:barChart>
      <c:catAx>
        <c:axId val="1317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2992"/>
        <c:crosses val="autoZero"/>
        <c:auto val="1"/>
        <c:lblAlgn val="ctr"/>
        <c:lblOffset val="100"/>
        <c:noMultiLvlLbl val="0"/>
      </c:catAx>
      <c:valAx>
        <c:axId val="13173299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95095367847411"/>
          <c:y val="2.3041474654377881E-2"/>
          <c:w val="0.29836512261580383"/>
          <c:h val="0.110599562151505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30</xdr:row>
      <xdr:rowOff>161925</xdr:rowOff>
    </xdr:from>
    <xdr:to>
      <xdr:col>8</xdr:col>
      <xdr:colOff>0</xdr:colOff>
      <xdr:row>44</xdr:row>
      <xdr:rowOff>0</xdr:rowOff>
    </xdr:to>
    <xdr:graphicFrame macro="">
      <xdr:nvGraphicFramePr>
        <xdr:cNvPr id="1257" name="Chart 2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1258" name="Chart 3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259" name="Chart 4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9525</xdr:colOff>
      <xdr:row>188</xdr:row>
      <xdr:rowOff>123825</xdr:rowOff>
    </xdr:to>
    <xdr:graphicFrame macro="">
      <xdr:nvGraphicFramePr>
        <xdr:cNvPr id="1260" name="Chart 5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0.07234</cdr:y>
    </cdr:from>
    <cdr:to>
      <cdr:x>0.17829</cdr:x>
      <cdr:y>0.18431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0.09594</cdr:y>
    </cdr:from>
    <cdr:to>
      <cdr:x>0.17216</cdr:x>
      <cdr:y>0.30403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0.03925</cdr:y>
    </cdr:from>
    <cdr:to>
      <cdr:x>0</cdr:x>
      <cdr:y>0.0376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0.05301</cdr:y>
    </cdr:from>
    <cdr:to>
      <cdr:x>0.08057</cdr:x>
      <cdr:y>0.16675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showGridLines="0" tabSelected="1" zoomScaleNormal="100" workbookViewId="0">
      <selection activeCell="D3" sqref="D3"/>
    </sheetView>
  </sheetViews>
  <sheetFormatPr baseColWidth="10" defaultColWidth="9.1796875" defaultRowHeight="14.5" x14ac:dyDescent="0.35"/>
  <cols>
    <col min="1" max="1" width="3.54296875" style="2" customWidth="1"/>
    <col min="2" max="2" width="67.1796875" style="2" customWidth="1"/>
    <col min="3" max="3" width="12.54296875" style="2" customWidth="1"/>
    <col min="4" max="4" width="13.81640625" style="2" customWidth="1"/>
    <col min="5" max="5" width="12.54296875" style="2" customWidth="1"/>
    <col min="6" max="16384" width="9.1796875" style="2"/>
  </cols>
  <sheetData>
    <row r="1" spans="1:5" s="30" customFormat="1" ht="36" customHeight="1" thickBot="1" x14ac:dyDescent="0.4">
      <c r="A1" s="3"/>
      <c r="B1" s="3" t="s">
        <v>0</v>
      </c>
      <c r="C1" s="110" t="s">
        <v>218</v>
      </c>
      <c r="D1" s="110"/>
      <c r="E1" s="110"/>
    </row>
    <row r="2" spans="1:5" x14ac:dyDescent="0.35">
      <c r="B2" s="2" t="s">
        <v>1</v>
      </c>
      <c r="D2" s="4">
        <v>43738</v>
      </c>
    </row>
    <row r="3" spans="1:5" x14ac:dyDescent="0.35">
      <c r="B3" s="2" t="s">
        <v>2</v>
      </c>
      <c r="D3" s="5" t="s">
        <v>141</v>
      </c>
    </row>
    <row r="4" spans="1:5" x14ac:dyDescent="0.35">
      <c r="B4" s="6"/>
    </row>
    <row r="6" spans="1:5" s="31" customFormat="1" ht="16" thickBot="1" x14ac:dyDescent="0.4">
      <c r="A6" s="7"/>
      <c r="B6" s="7" t="s">
        <v>3</v>
      </c>
      <c r="C6" s="7"/>
      <c r="D6" s="7"/>
      <c r="E6" s="7"/>
    </row>
    <row r="7" spans="1:5" ht="6.75" customHeight="1" x14ac:dyDescent="0.35"/>
    <row r="8" spans="1:5" ht="15" thickBot="1" x14ac:dyDescent="0.4">
      <c r="A8" s="8" t="s">
        <v>4</v>
      </c>
      <c r="B8" s="8" t="s">
        <v>5</v>
      </c>
      <c r="C8" s="8"/>
      <c r="D8" s="8"/>
      <c r="E8" s="8"/>
    </row>
    <row r="9" spans="1:5" ht="7.5" customHeight="1" x14ac:dyDescent="0.35"/>
    <row r="10" spans="1:5" ht="15.75" customHeight="1" x14ac:dyDescent="0.35">
      <c r="B10" s="9" t="s">
        <v>167</v>
      </c>
      <c r="D10" s="5" t="s">
        <v>219</v>
      </c>
    </row>
    <row r="11" spans="1:5" ht="15.75" customHeight="1" x14ac:dyDescent="0.35">
      <c r="B11" s="10" t="s">
        <v>212</v>
      </c>
      <c r="C11" s="11"/>
      <c r="D11" s="12">
        <v>1.4285875206981796E-2</v>
      </c>
      <c r="E11" s="10"/>
    </row>
    <row r="12" spans="1:5" ht="16.5" customHeight="1" x14ac:dyDescent="0.35">
      <c r="B12" s="10" t="s">
        <v>6</v>
      </c>
      <c r="C12" s="11" t="s">
        <v>168</v>
      </c>
      <c r="D12" s="32">
        <v>1405086000</v>
      </c>
      <c r="E12" s="10"/>
    </row>
    <row r="13" spans="1:5" ht="16.5" customHeight="1" x14ac:dyDescent="0.35">
      <c r="B13" s="10" t="s">
        <v>203</v>
      </c>
      <c r="C13" s="11" t="s">
        <v>168</v>
      </c>
      <c r="D13" s="32">
        <v>1957514201.6033456</v>
      </c>
      <c r="E13" s="10"/>
    </row>
    <row r="14" spans="1:5" ht="16.5" customHeight="1" x14ac:dyDescent="0.35">
      <c r="B14" s="10" t="s">
        <v>8</v>
      </c>
      <c r="C14" s="13" t="s">
        <v>9</v>
      </c>
      <c r="D14" s="13" t="s">
        <v>10</v>
      </c>
      <c r="E14" s="13" t="s">
        <v>11</v>
      </c>
    </row>
    <row r="15" spans="1:5" ht="16.5" customHeight="1" x14ac:dyDescent="0.35">
      <c r="B15" s="10" t="s">
        <v>12</v>
      </c>
      <c r="C15" s="13" t="s">
        <v>220</v>
      </c>
      <c r="D15" s="13" t="s">
        <v>220</v>
      </c>
      <c r="E15" s="13" t="s">
        <v>221</v>
      </c>
    </row>
    <row r="16" spans="1:5" ht="16.5" customHeight="1" x14ac:dyDescent="0.35">
      <c r="B16" s="10" t="s">
        <v>13</v>
      </c>
      <c r="C16" s="13" t="s">
        <v>222</v>
      </c>
      <c r="D16" s="13" t="s">
        <v>220</v>
      </c>
      <c r="E16" s="13" t="s">
        <v>220</v>
      </c>
    </row>
    <row r="17" spans="2:5" ht="16.5" customHeight="1" x14ac:dyDescent="0.35">
      <c r="B17" s="10" t="s">
        <v>14</v>
      </c>
      <c r="C17" s="11"/>
      <c r="D17" s="14">
        <v>9548</v>
      </c>
      <c r="E17" s="10"/>
    </row>
    <row r="18" spans="2:5" ht="16.5" customHeight="1" x14ac:dyDescent="0.35">
      <c r="B18" s="10" t="s">
        <v>15</v>
      </c>
      <c r="C18" s="11"/>
      <c r="D18" s="14">
        <v>7378</v>
      </c>
      <c r="E18" s="10"/>
    </row>
    <row r="19" spans="2:5" ht="16.5" customHeight="1" x14ac:dyDescent="0.35">
      <c r="B19" s="10" t="s">
        <v>16</v>
      </c>
      <c r="C19" s="11"/>
      <c r="D19" s="14">
        <v>8314</v>
      </c>
      <c r="E19" s="10"/>
    </row>
    <row r="20" spans="2:5" ht="16.5" customHeight="1" x14ac:dyDescent="0.35">
      <c r="B20" s="10" t="s">
        <v>17</v>
      </c>
      <c r="C20" s="11" t="s">
        <v>168</v>
      </c>
      <c r="D20" s="29">
        <f>IF(ANZAHL_SCHULDNER&gt;0,GESAMTBETRAG_DECKUNG/ANZAHL_SCHULDNER,"")</f>
        <v>265317.72859898966</v>
      </c>
      <c r="E20" s="10"/>
    </row>
    <row r="21" spans="2:5" ht="16.5" customHeight="1" x14ac:dyDescent="0.35">
      <c r="B21" s="10" t="s">
        <v>18</v>
      </c>
      <c r="C21" s="11" t="s">
        <v>168</v>
      </c>
      <c r="D21" s="29">
        <f>IF(ANZAHL_ASSETS&gt;0,GESAMTBETRAG_DECKUNG/ANZAHL_ASSETS,"")</f>
        <v>205018.24482649201</v>
      </c>
      <c r="E21" s="10"/>
    </row>
    <row r="22" spans="2:5" ht="16.5" customHeight="1" x14ac:dyDescent="0.35">
      <c r="B22" s="10" t="s">
        <v>175</v>
      </c>
      <c r="C22" s="11"/>
      <c r="D22" s="12">
        <v>7.4670649123774913E-4</v>
      </c>
      <c r="E22" s="10"/>
    </row>
    <row r="23" spans="2:5" ht="16.5" customHeight="1" x14ac:dyDescent="0.35">
      <c r="B23" s="10" t="s">
        <v>172</v>
      </c>
      <c r="C23" s="11"/>
      <c r="D23" s="12">
        <v>0.1124781915477167</v>
      </c>
      <c r="E23" s="10"/>
    </row>
    <row r="24" spans="2:5" ht="16.5" customHeight="1" x14ac:dyDescent="0.35">
      <c r="B24" s="10" t="s">
        <v>173</v>
      </c>
      <c r="C24" s="11"/>
      <c r="D24" s="12">
        <v>0.12475364032803485</v>
      </c>
      <c r="E24" s="10"/>
    </row>
    <row r="25" spans="2:5" ht="16.5" customHeight="1" x14ac:dyDescent="0.35">
      <c r="B25" s="15" t="s">
        <v>176</v>
      </c>
      <c r="C25" s="11"/>
      <c r="D25" s="12">
        <v>2.0082892932409981E-2</v>
      </c>
      <c r="E25" s="10"/>
    </row>
    <row r="26" spans="2:5" ht="16.5" customHeight="1" x14ac:dyDescent="0.35">
      <c r="B26" s="10" t="s">
        <v>211</v>
      </c>
      <c r="C26" s="11"/>
      <c r="D26" s="12">
        <v>0</v>
      </c>
      <c r="E26" s="10"/>
    </row>
    <row r="27" spans="2:5" ht="16.5" customHeight="1" x14ac:dyDescent="0.35">
      <c r="B27" s="10" t="s">
        <v>174</v>
      </c>
      <c r="C27" s="11"/>
      <c r="D27" s="12">
        <v>0.28105235098616338</v>
      </c>
      <c r="E27" s="10"/>
    </row>
    <row r="28" spans="2:5" ht="16.5" customHeight="1" x14ac:dyDescent="0.35">
      <c r="B28" s="10" t="s">
        <v>19</v>
      </c>
      <c r="C28" s="11"/>
      <c r="D28" s="12">
        <f>IF(ISERROR(GESAMTBETRAG_DECKUNG/GESAMTBETRAG_EMISSIONEN),"",GESAMTBETRAG_DECKUNG/GESAMTBETRAG_EMISSIONEN -1)</f>
        <v>0.39316326659246892</v>
      </c>
      <c r="E28" s="10"/>
    </row>
    <row r="29" spans="2:5" ht="16.5" customHeight="1" x14ac:dyDescent="0.35">
      <c r="B29" s="10" t="s">
        <v>169</v>
      </c>
      <c r="C29" s="11"/>
      <c r="D29" s="12">
        <v>0.55107663746575442</v>
      </c>
      <c r="E29" s="10"/>
    </row>
    <row r="30" spans="2:5" ht="16.5" customHeight="1" x14ac:dyDescent="0.35">
      <c r="B30" s="10" t="s">
        <v>20</v>
      </c>
      <c r="C30" s="11"/>
      <c r="D30" s="14">
        <v>13</v>
      </c>
      <c r="E30" s="10"/>
    </row>
    <row r="31" spans="2:5" ht="16.5" customHeight="1" x14ac:dyDescent="0.35">
      <c r="B31" s="10" t="s">
        <v>21</v>
      </c>
      <c r="C31" s="11" t="s">
        <v>168</v>
      </c>
      <c r="D31" s="16">
        <f>IF(ANZAHL_EMISSIONEN&gt;0,GESAMTBETRAG_EMISSIONEN/ANZAHL_EMISSIONEN,"")</f>
        <v>108083538.46153846</v>
      </c>
      <c r="E31" s="10"/>
    </row>
    <row r="32" spans="2:5" ht="16.5" customHeight="1" x14ac:dyDescent="0.35">
      <c r="B32" s="10" t="s">
        <v>22</v>
      </c>
      <c r="C32" s="11"/>
      <c r="D32" s="12">
        <v>0.53196888499999995</v>
      </c>
      <c r="E32" s="10"/>
    </row>
    <row r="33" spans="2:5" ht="16.5" customHeight="1" x14ac:dyDescent="0.35">
      <c r="B33" s="10" t="s">
        <v>23</v>
      </c>
      <c r="C33" s="10"/>
      <c r="D33" s="12">
        <v>0.47536803900000002</v>
      </c>
      <c r="E33" s="10"/>
    </row>
    <row r="34" spans="2:5" ht="5.25" customHeight="1" x14ac:dyDescent="0.35"/>
    <row r="35" spans="2:5" ht="25.5" customHeight="1" x14ac:dyDescent="0.35">
      <c r="B35" s="111" t="s">
        <v>170</v>
      </c>
      <c r="C35" s="111"/>
      <c r="D35" s="111"/>
      <c r="E35" s="111"/>
    </row>
    <row r="36" spans="2:5" x14ac:dyDescent="0.35">
      <c r="B36" s="111" t="s">
        <v>171</v>
      </c>
      <c r="C36" s="111"/>
      <c r="D36" s="111"/>
      <c r="E36" s="111"/>
    </row>
  </sheetData>
  <mergeCells count="3">
    <mergeCell ref="C1:E1"/>
    <mergeCell ref="B35:E35"/>
    <mergeCell ref="B36:E3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0"/>
  <sheetViews>
    <sheetView showGridLines="0" zoomScale="115" zoomScaleNormal="115" zoomScalePageLayoutView="85" workbookViewId="0">
      <selection activeCell="D194" sqref="D194"/>
    </sheetView>
  </sheetViews>
  <sheetFormatPr baseColWidth="10" defaultColWidth="9.1796875" defaultRowHeight="13" outlineLevelRow="1" x14ac:dyDescent="0.3"/>
  <cols>
    <col min="1" max="1" width="4.26953125" style="20" customWidth="1"/>
    <col min="2" max="2" width="22.7265625" style="20" customWidth="1"/>
    <col min="3" max="3" width="18.7265625" style="1" customWidth="1"/>
    <col min="4" max="4" width="12.7265625" style="1" customWidth="1"/>
    <col min="5" max="5" width="2.453125" style="1" customWidth="1"/>
    <col min="6" max="6" width="22.7265625" style="20" customWidth="1"/>
    <col min="7" max="9" width="12.7265625" style="1" customWidth="1"/>
    <col min="10" max="12" width="9.1796875" style="20"/>
    <col min="13" max="13" width="14" style="20" bestFit="1" customWidth="1"/>
    <col min="14" max="16384" width="9.1796875" style="20"/>
  </cols>
  <sheetData>
    <row r="1" spans="1:10" s="9" customFormat="1" ht="25.5" customHeight="1" thickBot="1" x14ac:dyDescent="0.4">
      <c r="A1" s="23" t="s">
        <v>24</v>
      </c>
      <c r="B1" s="23" t="s">
        <v>25</v>
      </c>
      <c r="C1" s="24"/>
      <c r="D1" s="24"/>
      <c r="E1" s="24"/>
      <c r="F1" s="23"/>
      <c r="G1" s="24"/>
      <c r="H1" s="33" t="s">
        <v>206</v>
      </c>
      <c r="I1" s="34"/>
    </row>
    <row r="2" spans="1:10" s="9" customFormat="1" ht="21.75" customHeight="1" thickBot="1" x14ac:dyDescent="0.4">
      <c r="A2" s="35" t="s">
        <v>26</v>
      </c>
      <c r="B2" s="35" t="s">
        <v>27</v>
      </c>
      <c r="C2" s="36"/>
      <c r="D2" s="36"/>
      <c r="E2" s="36"/>
      <c r="F2" s="35"/>
      <c r="G2" s="36"/>
      <c r="H2" s="36"/>
      <c r="I2" s="34"/>
    </row>
    <row r="3" spans="1:10" s="9" customFormat="1" ht="14.5" x14ac:dyDescent="0.35">
      <c r="C3" s="34"/>
      <c r="D3" s="34"/>
      <c r="E3" s="34"/>
      <c r="G3" s="34"/>
      <c r="H3" s="34"/>
      <c r="I3" s="34"/>
    </row>
    <row r="4" spans="1:10" s="39" customFormat="1" x14ac:dyDescent="0.3">
      <c r="A4" s="37"/>
      <c r="B4" s="55" t="s">
        <v>28</v>
      </c>
      <c r="C4" s="56"/>
      <c r="D4" s="57"/>
      <c r="E4" s="38"/>
      <c r="G4" s="38"/>
      <c r="H4" s="38"/>
      <c r="I4" s="38"/>
      <c r="J4" s="20"/>
    </row>
    <row r="5" spans="1:10" s="39" customFormat="1" x14ac:dyDescent="0.3">
      <c r="A5" s="40"/>
      <c r="B5" s="58"/>
      <c r="C5" s="59" t="s">
        <v>145</v>
      </c>
      <c r="D5" s="60" t="s">
        <v>30</v>
      </c>
      <c r="E5" s="38"/>
      <c r="G5" s="38"/>
      <c r="H5" s="38"/>
      <c r="I5" s="38"/>
      <c r="J5" s="20"/>
    </row>
    <row r="6" spans="1:10" x14ac:dyDescent="0.3">
      <c r="A6" s="41" t="s">
        <v>155</v>
      </c>
      <c r="B6" s="42" t="s">
        <v>31</v>
      </c>
      <c r="C6" s="43">
        <f>SUM(C7:C8)</f>
        <v>634047830.38513887</v>
      </c>
      <c r="D6" s="44">
        <f>SUM(D7:D8)</f>
        <v>8638</v>
      </c>
    </row>
    <row r="7" spans="1:10" x14ac:dyDescent="0.3">
      <c r="A7" s="41" t="s">
        <v>154</v>
      </c>
      <c r="B7" s="42" t="s">
        <v>149</v>
      </c>
      <c r="C7" s="43">
        <v>244804457.37248215</v>
      </c>
      <c r="D7" s="44">
        <v>6212</v>
      </c>
    </row>
    <row r="8" spans="1:10" x14ac:dyDescent="0.3">
      <c r="A8" s="41" t="s">
        <v>156</v>
      </c>
      <c r="B8" s="42" t="s">
        <v>150</v>
      </c>
      <c r="C8" s="43">
        <v>389243373.01265675</v>
      </c>
      <c r="D8" s="44">
        <v>2426</v>
      </c>
    </row>
    <row r="9" spans="1:10" x14ac:dyDescent="0.3">
      <c r="A9" s="41"/>
      <c r="B9" s="45" t="s">
        <v>32</v>
      </c>
      <c r="C9" s="43">
        <f>SUM(C10:C12)</f>
        <v>824466471.13820696</v>
      </c>
      <c r="D9" s="44">
        <f>SUM(D10:D12)</f>
        <v>868</v>
      </c>
    </row>
    <row r="10" spans="1:10" x14ac:dyDescent="0.3">
      <c r="A10" s="41" t="s">
        <v>157</v>
      </c>
      <c r="B10" s="45" t="s">
        <v>151</v>
      </c>
      <c r="C10" s="43">
        <v>117809088.1471872</v>
      </c>
      <c r="D10" s="44">
        <v>310</v>
      </c>
    </row>
    <row r="11" spans="1:10" x14ac:dyDescent="0.3">
      <c r="A11" s="41" t="s">
        <v>158</v>
      </c>
      <c r="B11" s="45" t="s">
        <v>152</v>
      </c>
      <c r="C11" s="43">
        <v>212703044.95790541</v>
      </c>
      <c r="D11" s="44">
        <v>301</v>
      </c>
    </row>
    <row r="12" spans="1:10" x14ac:dyDescent="0.3">
      <c r="A12" s="41" t="s">
        <v>159</v>
      </c>
      <c r="B12" s="45" t="s">
        <v>153</v>
      </c>
      <c r="C12" s="43">
        <v>493954338.03311425</v>
      </c>
      <c r="D12" s="44">
        <v>257</v>
      </c>
    </row>
    <row r="13" spans="1:10" x14ac:dyDescent="0.3">
      <c r="A13" s="41" t="s">
        <v>160</v>
      </c>
      <c r="B13" s="45" t="s">
        <v>34</v>
      </c>
      <c r="C13" s="43">
        <v>470349096.48000002</v>
      </c>
      <c r="D13" s="44">
        <v>40</v>
      </c>
    </row>
    <row r="14" spans="1:10" s="39" customFormat="1" x14ac:dyDescent="0.3">
      <c r="A14" s="37"/>
      <c r="B14" s="61" t="s">
        <v>35</v>
      </c>
      <c r="C14" s="62">
        <f>C6+C9+C13</f>
        <v>1928863398.003346</v>
      </c>
      <c r="D14" s="63">
        <f>D6+D9+D13</f>
        <v>9546</v>
      </c>
      <c r="E14" s="38"/>
      <c r="G14" s="38"/>
      <c r="H14" s="38"/>
      <c r="I14" s="38"/>
      <c r="J14" s="20"/>
    </row>
    <row r="16" spans="1:10" s="9" customFormat="1" ht="15" thickBot="1" x14ac:dyDescent="0.4">
      <c r="A16" s="23" t="s">
        <v>36</v>
      </c>
      <c r="B16" s="23" t="s">
        <v>37</v>
      </c>
      <c r="C16" s="24"/>
      <c r="D16" s="24"/>
      <c r="E16" s="24"/>
      <c r="F16" s="23"/>
      <c r="G16" s="24"/>
      <c r="H16" s="24"/>
      <c r="I16" s="34"/>
    </row>
    <row r="18" spans="1:13" s="39" customFormat="1" x14ac:dyDescent="0.3">
      <c r="B18" s="64" t="s">
        <v>38</v>
      </c>
      <c r="C18" s="65"/>
      <c r="D18" s="66" t="s">
        <v>29</v>
      </c>
      <c r="E18" s="38"/>
      <c r="G18" s="38"/>
      <c r="H18" s="38"/>
      <c r="I18" s="38"/>
      <c r="J18" s="20"/>
    </row>
    <row r="19" spans="1:13" s="39" customFormat="1" x14ac:dyDescent="0.3">
      <c r="B19" s="17" t="s">
        <v>178</v>
      </c>
      <c r="C19" s="47"/>
      <c r="D19" s="48" t="str">
        <f>IF(D20&gt;0,"Ja","Nein")</f>
        <v>Nein</v>
      </c>
      <c r="E19" s="38"/>
      <c r="G19" s="38"/>
      <c r="H19" s="38"/>
      <c r="I19" s="38"/>
      <c r="J19" s="20"/>
    </row>
    <row r="20" spans="1:13" x14ac:dyDescent="0.3">
      <c r="B20" s="17" t="s">
        <v>177</v>
      </c>
      <c r="C20" s="47"/>
      <c r="D20" s="49"/>
    </row>
    <row r="22" spans="1:13" s="39" customFormat="1" x14ac:dyDescent="0.3">
      <c r="B22" s="67" t="s">
        <v>39</v>
      </c>
      <c r="C22" s="65"/>
      <c r="D22" s="57" t="s">
        <v>29</v>
      </c>
      <c r="E22" s="38"/>
      <c r="F22" s="67" t="s">
        <v>44</v>
      </c>
      <c r="G22" s="65"/>
      <c r="H22" s="57" t="s">
        <v>29</v>
      </c>
      <c r="I22" s="38"/>
      <c r="J22" s="20"/>
    </row>
    <row r="23" spans="1:13" x14ac:dyDescent="0.3">
      <c r="B23" s="17" t="s">
        <v>40</v>
      </c>
      <c r="C23" s="47"/>
      <c r="D23" s="49">
        <v>1890126240.9000001</v>
      </c>
      <c r="F23" s="17" t="s">
        <v>40</v>
      </c>
      <c r="G23" s="47"/>
      <c r="H23" s="49">
        <v>1405086000</v>
      </c>
    </row>
    <row r="24" spans="1:13" x14ac:dyDescent="0.3">
      <c r="B24" s="17" t="s">
        <v>41</v>
      </c>
      <c r="C24" s="47"/>
      <c r="D24" s="49">
        <v>38123357.103345692</v>
      </c>
      <c r="F24" s="17" t="s">
        <v>41</v>
      </c>
      <c r="G24" s="47"/>
      <c r="H24" s="49"/>
    </row>
    <row r="25" spans="1:13" x14ac:dyDescent="0.3">
      <c r="B25" s="17" t="s">
        <v>42</v>
      </c>
      <c r="C25" s="47"/>
      <c r="D25" s="49">
        <v>133200</v>
      </c>
      <c r="F25" s="17" t="s">
        <v>42</v>
      </c>
      <c r="G25" s="47"/>
      <c r="H25" s="49"/>
    </row>
    <row r="26" spans="1:13" x14ac:dyDescent="0.3">
      <c r="B26" s="17" t="s">
        <v>204</v>
      </c>
      <c r="C26" s="47"/>
      <c r="D26" s="49">
        <v>480600</v>
      </c>
      <c r="F26" s="17" t="s">
        <v>204</v>
      </c>
      <c r="G26" s="47"/>
      <c r="H26" s="49"/>
    </row>
    <row r="27" spans="1:13" x14ac:dyDescent="0.3">
      <c r="B27" s="17" t="s">
        <v>43</v>
      </c>
      <c r="C27" s="47"/>
      <c r="D27" s="49"/>
      <c r="F27" s="17" t="s">
        <v>43</v>
      </c>
      <c r="G27" s="47"/>
      <c r="H27" s="49"/>
    </row>
    <row r="28" spans="1:13" s="39" customFormat="1" x14ac:dyDescent="0.3">
      <c r="B28" s="68" t="s">
        <v>35</v>
      </c>
      <c r="C28" s="69"/>
      <c r="D28" s="70">
        <f>SUM(D23:D27)</f>
        <v>1928863398.0033457</v>
      </c>
      <c r="E28" s="38"/>
      <c r="F28" s="68" t="s">
        <v>35</v>
      </c>
      <c r="G28" s="69"/>
      <c r="H28" s="70">
        <f>SUM(H23:H27)</f>
        <v>1405086000</v>
      </c>
      <c r="I28" s="38"/>
      <c r="J28" s="20"/>
    </row>
    <row r="30" spans="1:13" s="9" customFormat="1" ht="15" thickBot="1" x14ac:dyDescent="0.4">
      <c r="A30" s="23" t="s">
        <v>45</v>
      </c>
      <c r="B30" s="23" t="s">
        <v>46</v>
      </c>
      <c r="C30" s="24"/>
      <c r="D30" s="24"/>
      <c r="E30" s="24"/>
      <c r="F30" s="23"/>
      <c r="G30" s="24"/>
      <c r="H30" s="24"/>
      <c r="I30" s="34"/>
      <c r="M30" s="109">
        <f>D28-C44</f>
        <v>0</v>
      </c>
    </row>
    <row r="32" spans="1:13" s="39" customFormat="1" x14ac:dyDescent="0.3">
      <c r="B32" s="64" t="s">
        <v>182</v>
      </c>
      <c r="C32" s="65" t="s">
        <v>29</v>
      </c>
      <c r="D32" s="66" t="s">
        <v>47</v>
      </c>
      <c r="E32" s="38"/>
      <c r="G32" s="38"/>
      <c r="H32" s="38"/>
      <c r="I32" s="38"/>
      <c r="J32" s="20"/>
    </row>
    <row r="33" spans="2:10" x14ac:dyDescent="0.3">
      <c r="B33" s="17" t="s">
        <v>208</v>
      </c>
      <c r="C33" s="18">
        <v>566467823.31084251</v>
      </c>
      <c r="D33" s="19">
        <f>IF(($C$44=0),0,(C33/$C$44))</f>
        <v>0.29367959592017717</v>
      </c>
    </row>
    <row r="34" spans="2:10" x14ac:dyDescent="0.3">
      <c r="B34" s="17" t="s">
        <v>161</v>
      </c>
      <c r="C34" s="18">
        <f>293205642.366033+4800000</f>
        <v>298005642.36603302</v>
      </c>
      <c r="D34" s="19">
        <f t="shared" ref="D34:D43" si="0">IF(($C$44=0),0,(C34/$C$44))</f>
        <v>0.1544980544887275</v>
      </c>
    </row>
    <row r="35" spans="2:10" x14ac:dyDescent="0.3">
      <c r="B35" s="17" t="s">
        <v>162</v>
      </c>
      <c r="C35" s="18">
        <v>378171071.9282943</v>
      </c>
      <c r="D35" s="19">
        <f t="shared" si="0"/>
        <v>0.19605902228211514</v>
      </c>
    </row>
    <row r="36" spans="2:10" x14ac:dyDescent="0.3">
      <c r="B36" s="17" t="s">
        <v>163</v>
      </c>
      <c r="C36" s="18">
        <v>345077546.84127402</v>
      </c>
      <c r="D36" s="19">
        <f t="shared" si="0"/>
        <v>0.17890201410762394</v>
      </c>
    </row>
    <row r="37" spans="2:10" x14ac:dyDescent="0.3">
      <c r="B37" s="17" t="s">
        <v>164</v>
      </c>
      <c r="C37" s="18">
        <v>162820319.39756975</v>
      </c>
      <c r="D37" s="19">
        <f t="shared" si="0"/>
        <v>8.4412571448093443E-2</v>
      </c>
    </row>
    <row r="38" spans="2:10" x14ac:dyDescent="0.3">
      <c r="B38" s="17" t="s">
        <v>165</v>
      </c>
      <c r="C38" s="18">
        <v>39367989.600931101</v>
      </c>
      <c r="D38" s="19">
        <f t="shared" si="0"/>
        <v>2.0409941752061185E-2</v>
      </c>
    </row>
    <row r="39" spans="2:10" x14ac:dyDescent="0.3">
      <c r="B39" s="17" t="s">
        <v>166</v>
      </c>
      <c r="C39" s="18">
        <v>27952818.147756949</v>
      </c>
      <c r="D39" s="19">
        <f t="shared" si="0"/>
        <v>1.449185990915281E-2</v>
      </c>
    </row>
    <row r="40" spans="2:10" x14ac:dyDescent="0.3">
      <c r="B40" s="17" t="s">
        <v>54</v>
      </c>
      <c r="C40" s="18">
        <v>33938577.754103422</v>
      </c>
      <c r="D40" s="19">
        <f t="shared" si="0"/>
        <v>1.7595117305473671E-2</v>
      </c>
    </row>
    <row r="41" spans="2:10" x14ac:dyDescent="0.3">
      <c r="B41" s="17" t="s">
        <v>55</v>
      </c>
      <c r="C41" s="18">
        <v>19977972.830418531</v>
      </c>
      <c r="D41" s="19">
        <f t="shared" si="0"/>
        <v>1.0357380855014739E-2</v>
      </c>
    </row>
    <row r="42" spans="2:10" x14ac:dyDescent="0.3">
      <c r="B42" s="17" t="s">
        <v>56</v>
      </c>
      <c r="C42" s="18">
        <v>15882149.643510589</v>
      </c>
      <c r="D42" s="19">
        <f t="shared" si="0"/>
        <v>8.2339421547170857E-3</v>
      </c>
    </row>
    <row r="43" spans="2:10" x14ac:dyDescent="0.3">
      <c r="B43" s="17" t="s">
        <v>207</v>
      </c>
      <c r="C43" s="18">
        <v>41201486.182611637</v>
      </c>
      <c r="D43" s="19">
        <f t="shared" si="0"/>
        <v>2.1360499776843279E-2</v>
      </c>
    </row>
    <row r="44" spans="2:10" s="39" customFormat="1" x14ac:dyDescent="0.3">
      <c r="B44" s="64" t="s">
        <v>35</v>
      </c>
      <c r="C44" s="62">
        <f>SUM(C33:C43)</f>
        <v>1928863398.003346</v>
      </c>
      <c r="D44" s="71">
        <f>SUM(D33:D43)</f>
        <v>1</v>
      </c>
      <c r="E44" s="38"/>
      <c r="G44" s="38"/>
      <c r="H44" s="38"/>
      <c r="I44" s="38"/>
      <c r="J44" s="20"/>
    </row>
    <row r="46" spans="2:10" s="39" customFormat="1" x14ac:dyDescent="0.3">
      <c r="B46" s="67" t="s">
        <v>57</v>
      </c>
      <c r="C46" s="65" t="s">
        <v>29</v>
      </c>
      <c r="D46" s="66" t="s">
        <v>47</v>
      </c>
      <c r="E46" s="38"/>
      <c r="F46" s="67" t="s">
        <v>59</v>
      </c>
      <c r="G46" s="65" t="s">
        <v>29</v>
      </c>
      <c r="H46" s="66" t="s">
        <v>47</v>
      </c>
      <c r="I46" s="38"/>
      <c r="J46" s="20"/>
    </row>
    <row r="47" spans="2:10" x14ac:dyDescent="0.3">
      <c r="B47" s="17" t="s">
        <v>208</v>
      </c>
      <c r="C47" s="18">
        <v>464153400.97432834</v>
      </c>
      <c r="D47" s="19">
        <f>IF(($C$58=0),0,(C47/$C$58))</f>
        <v>0.30852426423393398</v>
      </c>
      <c r="F47" s="17" t="s">
        <v>208</v>
      </c>
      <c r="G47" s="18">
        <v>102314422.33651412</v>
      </c>
      <c r="H47" s="19">
        <f>IF(($G$58=0),0,(G47/$G$58))</f>
        <v>0.24106164125013077</v>
      </c>
    </row>
    <row r="48" spans="2:10" x14ac:dyDescent="0.3">
      <c r="B48" s="17" t="s">
        <v>48</v>
      </c>
      <c r="C48" s="18">
        <f>244988157.915361+4800000</f>
        <v>249788157.91536099</v>
      </c>
      <c r="D48" s="19">
        <f t="shared" ref="D48:D57" si="1">IF(($C$58=0),0,(C48/$C$58))</f>
        <v>0.16603499505425118</v>
      </c>
      <c r="F48" s="17" t="s">
        <v>48</v>
      </c>
      <c r="G48" s="18">
        <v>48217484.450671792</v>
      </c>
      <c r="H48" s="19">
        <f t="shared" ref="H48:H56" si="2">IF(($G$58=0),0,(G48/$G$58))</f>
        <v>0.11360456984648813</v>
      </c>
    </row>
    <row r="49" spans="1:10" x14ac:dyDescent="0.3">
      <c r="B49" s="17" t="s">
        <v>49</v>
      </c>
      <c r="C49" s="18">
        <v>273388364.31153899</v>
      </c>
      <c r="D49" s="19">
        <f t="shared" si="1"/>
        <v>0.18172212844348279</v>
      </c>
      <c r="F49" s="17" t="s">
        <v>49</v>
      </c>
      <c r="G49" s="18">
        <v>104782707.61675534</v>
      </c>
      <c r="H49" s="19">
        <f>IF(($G$58=0),0,(G49/$G$58))</f>
        <v>0.24687713516721993</v>
      </c>
    </row>
    <row r="50" spans="1:10" x14ac:dyDescent="0.3">
      <c r="B50" s="17" t="s">
        <v>50</v>
      </c>
      <c r="C50" s="18">
        <v>240899729.26958919</v>
      </c>
      <c r="D50" s="19">
        <f t="shared" si="1"/>
        <v>0.16012682783544793</v>
      </c>
      <c r="F50" s="17" t="s">
        <v>50</v>
      </c>
      <c r="G50" s="18">
        <v>104177817.57168479</v>
      </c>
      <c r="H50" s="19">
        <f t="shared" si="2"/>
        <v>0.24545196182693579</v>
      </c>
    </row>
    <row r="51" spans="1:10" x14ac:dyDescent="0.3">
      <c r="B51" s="17" t="s">
        <v>51</v>
      </c>
      <c r="C51" s="18">
        <v>126045314.22871038</v>
      </c>
      <c r="D51" s="19">
        <f t="shared" si="1"/>
        <v>8.3782727328758119E-2</v>
      </c>
      <c r="F51" s="17" t="s">
        <v>51</v>
      </c>
      <c r="G51" s="18">
        <v>36775005.168859363</v>
      </c>
      <c r="H51" s="19">
        <f t="shared" si="2"/>
        <v>8.6645097538937205E-2</v>
      </c>
    </row>
    <row r="52" spans="1:10" x14ac:dyDescent="0.3">
      <c r="B52" s="17" t="s">
        <v>52</v>
      </c>
      <c r="C52" s="18">
        <v>38636589.602607079</v>
      </c>
      <c r="D52" s="19">
        <f t="shared" si="1"/>
        <v>2.5681865854327995E-2</v>
      </c>
      <c r="F52" s="17" t="s">
        <v>52</v>
      </c>
      <c r="G52" s="18">
        <v>731399.99832401995</v>
      </c>
      <c r="H52" s="19">
        <f t="shared" si="2"/>
        <v>1.7232417481323991E-3</v>
      </c>
    </row>
    <row r="53" spans="1:10" x14ac:dyDescent="0.3">
      <c r="B53" s="17" t="s">
        <v>53</v>
      </c>
      <c r="C53" s="18">
        <v>22378942.069327898</v>
      </c>
      <c r="D53" s="19">
        <f t="shared" si="1"/>
        <v>1.4875355048093458E-2</v>
      </c>
      <c r="F53" s="17" t="s">
        <v>53</v>
      </c>
      <c r="G53" s="18">
        <v>5573876.0784290498</v>
      </c>
      <c r="H53" s="19">
        <f t="shared" si="2"/>
        <v>1.3132534836307497E-2</v>
      </c>
    </row>
    <row r="54" spans="1:10" x14ac:dyDescent="0.3">
      <c r="B54" s="17" t="s">
        <v>54</v>
      </c>
      <c r="C54" s="18">
        <v>33151877.754103418</v>
      </c>
      <c r="D54" s="19">
        <f t="shared" si="1"/>
        <v>2.2036160180206859E-2</v>
      </c>
      <c r="F54" s="17" t="s">
        <v>54</v>
      </c>
      <c r="G54" s="18">
        <v>786700</v>
      </c>
      <c r="H54" s="19">
        <f t="shared" si="2"/>
        <v>1.8535333420320525E-3</v>
      </c>
    </row>
    <row r="55" spans="1:10" x14ac:dyDescent="0.3">
      <c r="B55" s="17" t="s">
        <v>55</v>
      </c>
      <c r="C55" s="18">
        <v>14096608.730418529</v>
      </c>
      <c r="D55" s="19">
        <f t="shared" si="1"/>
        <v>9.3700613366540265E-3</v>
      </c>
      <c r="F55" s="17" t="s">
        <v>55</v>
      </c>
      <c r="G55" s="18">
        <v>5881364.0999999996</v>
      </c>
      <c r="H55" s="19">
        <f t="shared" si="2"/>
        <v>1.3857003248989874E-2</v>
      </c>
    </row>
    <row r="56" spans="1:10" x14ac:dyDescent="0.3">
      <c r="B56" s="17" t="s">
        <v>56</v>
      </c>
      <c r="C56" s="18">
        <v>11676749.644449569</v>
      </c>
      <c r="D56" s="19">
        <f t="shared" si="1"/>
        <v>7.7615731892416023E-3</v>
      </c>
      <c r="F56" s="17" t="s">
        <v>56</v>
      </c>
      <c r="G56" s="18">
        <v>4205399.9990610201</v>
      </c>
      <c r="H56" s="19">
        <f t="shared" si="2"/>
        <v>9.9082866592616788E-3</v>
      </c>
    </row>
    <row r="57" spans="1:10" x14ac:dyDescent="0.3">
      <c r="B57" s="17" t="s">
        <v>207</v>
      </c>
      <c r="C57" s="18">
        <v>30215050.309381779</v>
      </c>
      <c r="D57" s="19">
        <f t="shared" si="1"/>
        <v>2.0084041495602237E-2</v>
      </c>
      <c r="F57" s="17" t="s">
        <v>207</v>
      </c>
      <c r="G57" s="18">
        <v>10986435.873229859</v>
      </c>
      <c r="H57" s="19">
        <f>IF(($G$58=0),0,(G57/$G$58))</f>
        <v>2.5884994535564473E-2</v>
      </c>
    </row>
    <row r="58" spans="1:10" s="39" customFormat="1" x14ac:dyDescent="0.3">
      <c r="B58" s="64" t="s">
        <v>35</v>
      </c>
      <c r="C58" s="62">
        <f>SUM(C47:C57)</f>
        <v>1504430784.8098159</v>
      </c>
      <c r="D58" s="71">
        <f>SUM(D47:D57)</f>
        <v>1.0000000000000002</v>
      </c>
      <c r="E58" s="38"/>
      <c r="F58" s="64" t="s">
        <v>35</v>
      </c>
      <c r="G58" s="62">
        <f>SUM(G47:G57)</f>
        <v>424432613.19352943</v>
      </c>
      <c r="H58" s="71">
        <f>SUM(H47:H57)</f>
        <v>0.99999999999999989</v>
      </c>
      <c r="I58" s="38"/>
      <c r="J58" s="20"/>
    </row>
    <row r="59" spans="1:10" x14ac:dyDescent="0.3">
      <c r="B59" s="22" t="s">
        <v>58</v>
      </c>
    </row>
    <row r="61" spans="1:10" s="9" customFormat="1" ht="15" thickBot="1" x14ac:dyDescent="0.4">
      <c r="A61" s="23" t="s">
        <v>60</v>
      </c>
      <c r="B61" s="23" t="s">
        <v>61</v>
      </c>
      <c r="C61" s="24"/>
      <c r="D61" s="24"/>
      <c r="E61" s="24"/>
      <c r="F61" s="23"/>
      <c r="G61" s="24"/>
      <c r="H61" s="24"/>
      <c r="I61" s="34"/>
    </row>
    <row r="63" spans="1:10" ht="26" x14ac:dyDescent="0.3">
      <c r="B63" s="72" t="s">
        <v>62</v>
      </c>
      <c r="C63" s="65" t="s">
        <v>29</v>
      </c>
      <c r="D63" s="66" t="s">
        <v>47</v>
      </c>
    </row>
    <row r="64" spans="1:10" x14ac:dyDescent="0.3">
      <c r="B64" s="21" t="s">
        <v>63</v>
      </c>
      <c r="C64" s="46">
        <f>SUM(C65:C92)</f>
        <v>1928863398.0033455</v>
      </c>
      <c r="D64" s="50">
        <f>SUM(D65:D92)</f>
        <v>1</v>
      </c>
    </row>
    <row r="65" spans="2:4" outlineLevel="1" x14ac:dyDescent="0.3">
      <c r="B65" s="17" t="s">
        <v>64</v>
      </c>
      <c r="C65" s="18"/>
      <c r="D65" s="19">
        <f>IF(($C$99=0),0,(C65/$C$99))</f>
        <v>0</v>
      </c>
    </row>
    <row r="66" spans="2:4" outlineLevel="1" x14ac:dyDescent="0.3">
      <c r="B66" s="17" t="s">
        <v>65</v>
      </c>
      <c r="C66" s="18"/>
      <c r="D66" s="19">
        <f t="shared" ref="D66:D92" si="3">IF(($C$99=0),0,(C66/$C$99))</f>
        <v>0</v>
      </c>
    </row>
    <row r="67" spans="2:4" outlineLevel="1" x14ac:dyDescent="0.3">
      <c r="B67" s="17" t="s">
        <v>66</v>
      </c>
      <c r="C67" s="18"/>
      <c r="D67" s="19">
        <f t="shared" si="3"/>
        <v>0</v>
      </c>
    </row>
    <row r="68" spans="2:4" outlineLevel="1" x14ac:dyDescent="0.3">
      <c r="B68" s="17" t="s">
        <v>67</v>
      </c>
      <c r="C68" s="18">
        <v>216784813.78</v>
      </c>
      <c r="D68" s="19">
        <f t="shared" si="3"/>
        <v>0.11238992559265931</v>
      </c>
    </row>
    <row r="69" spans="2:4" outlineLevel="1" x14ac:dyDescent="0.3">
      <c r="B69" s="17" t="s">
        <v>68</v>
      </c>
      <c r="C69" s="18"/>
      <c r="D69" s="19">
        <f t="shared" si="3"/>
        <v>0</v>
      </c>
    </row>
    <row r="70" spans="2:4" outlineLevel="1" x14ac:dyDescent="0.3">
      <c r="B70" s="17" t="s">
        <v>69</v>
      </c>
      <c r="C70" s="18"/>
      <c r="D70" s="19">
        <f t="shared" si="3"/>
        <v>0</v>
      </c>
    </row>
    <row r="71" spans="2:4" outlineLevel="1" x14ac:dyDescent="0.3">
      <c r="B71" s="17" t="s">
        <v>70</v>
      </c>
      <c r="C71" s="18"/>
      <c r="D71" s="19">
        <f t="shared" si="3"/>
        <v>0</v>
      </c>
    </row>
    <row r="72" spans="2:4" outlineLevel="1" x14ac:dyDescent="0.3">
      <c r="B72" s="17" t="s">
        <v>71</v>
      </c>
      <c r="C72" s="18"/>
      <c r="D72" s="19">
        <f t="shared" si="3"/>
        <v>0</v>
      </c>
    </row>
    <row r="73" spans="2:4" outlineLevel="1" x14ac:dyDescent="0.3">
      <c r="B73" s="17" t="s">
        <v>72</v>
      </c>
      <c r="C73" s="18"/>
      <c r="D73" s="19">
        <f t="shared" si="3"/>
        <v>0</v>
      </c>
    </row>
    <row r="74" spans="2:4" outlineLevel="1" x14ac:dyDescent="0.3">
      <c r="B74" s="17" t="s">
        <v>73</v>
      </c>
      <c r="C74" s="18"/>
      <c r="D74" s="19">
        <f t="shared" si="3"/>
        <v>0</v>
      </c>
    </row>
    <row r="75" spans="2:4" outlineLevel="1" x14ac:dyDescent="0.3">
      <c r="B75" s="17" t="s">
        <v>214</v>
      </c>
      <c r="C75" s="18"/>
      <c r="D75" s="19">
        <f t="shared" si="3"/>
        <v>0</v>
      </c>
    </row>
    <row r="76" spans="2:4" outlineLevel="1" x14ac:dyDescent="0.3">
      <c r="B76" s="17" t="s">
        <v>74</v>
      </c>
      <c r="C76" s="18"/>
      <c r="D76" s="19">
        <f t="shared" si="3"/>
        <v>0</v>
      </c>
    </row>
    <row r="77" spans="2:4" outlineLevel="1" x14ac:dyDescent="0.3">
      <c r="B77" s="17" t="s">
        <v>75</v>
      </c>
      <c r="C77" s="18"/>
      <c r="D77" s="19">
        <f t="shared" si="3"/>
        <v>0</v>
      </c>
    </row>
    <row r="78" spans="2:4" outlineLevel="1" x14ac:dyDescent="0.3">
      <c r="B78" s="17" t="s">
        <v>76</v>
      </c>
      <c r="C78" s="18"/>
      <c r="D78" s="19">
        <f t="shared" si="3"/>
        <v>0</v>
      </c>
    </row>
    <row r="79" spans="2:4" outlineLevel="1" x14ac:dyDescent="0.3">
      <c r="B79" s="17" t="s">
        <v>77</v>
      </c>
      <c r="C79" s="18"/>
      <c r="D79" s="19">
        <f t="shared" si="3"/>
        <v>0</v>
      </c>
    </row>
    <row r="80" spans="2:4" outlineLevel="1" x14ac:dyDescent="0.3">
      <c r="B80" s="17" t="s">
        <v>78</v>
      </c>
      <c r="C80" s="18">
        <v>42484520.079999998</v>
      </c>
      <c r="D80" s="19">
        <f t="shared" si="3"/>
        <v>2.2025675910475394E-2</v>
      </c>
    </row>
    <row r="81" spans="2:4" outlineLevel="1" x14ac:dyDescent="0.3">
      <c r="B81" s="17" t="s">
        <v>79</v>
      </c>
      <c r="C81" s="18">
        <v>1669594064.1433456</v>
      </c>
      <c r="D81" s="19">
        <f t="shared" si="3"/>
        <v>0.8655843984968653</v>
      </c>
    </row>
    <row r="82" spans="2:4" outlineLevel="1" x14ac:dyDescent="0.3">
      <c r="B82" s="17" t="s">
        <v>80</v>
      </c>
      <c r="C82" s="18"/>
      <c r="D82" s="19">
        <f t="shared" si="3"/>
        <v>0</v>
      </c>
    </row>
    <row r="83" spans="2:4" outlineLevel="1" x14ac:dyDescent="0.3">
      <c r="B83" s="17" t="s">
        <v>81</v>
      </c>
      <c r="C83" s="18"/>
      <c r="D83" s="19">
        <f t="shared" si="3"/>
        <v>0</v>
      </c>
    </row>
    <row r="84" spans="2:4" outlineLevel="1" x14ac:dyDescent="0.3">
      <c r="B84" s="17" t="s">
        <v>82</v>
      </c>
      <c r="C84" s="18"/>
      <c r="D84" s="19">
        <f t="shared" si="3"/>
        <v>0</v>
      </c>
    </row>
    <row r="85" spans="2:4" outlineLevel="1" x14ac:dyDescent="0.3">
      <c r="B85" s="17" t="s">
        <v>83</v>
      </c>
      <c r="C85" s="18"/>
      <c r="D85" s="19">
        <f t="shared" si="3"/>
        <v>0</v>
      </c>
    </row>
    <row r="86" spans="2:4" outlineLevel="1" x14ac:dyDescent="0.3">
      <c r="B86" s="17" t="s">
        <v>84</v>
      </c>
      <c r="C86" s="18"/>
      <c r="D86" s="19">
        <f t="shared" si="3"/>
        <v>0</v>
      </c>
    </row>
    <row r="87" spans="2:4" outlineLevel="1" x14ac:dyDescent="0.3">
      <c r="B87" s="17" t="s">
        <v>85</v>
      </c>
      <c r="C87" s="18"/>
      <c r="D87" s="19">
        <f t="shared" si="3"/>
        <v>0</v>
      </c>
    </row>
    <row r="88" spans="2:4" outlineLevel="1" x14ac:dyDescent="0.3">
      <c r="B88" s="17" t="s">
        <v>86</v>
      </c>
      <c r="C88" s="18"/>
      <c r="D88" s="19">
        <f t="shared" si="3"/>
        <v>0</v>
      </c>
    </row>
    <row r="89" spans="2:4" outlineLevel="1" x14ac:dyDescent="0.3">
      <c r="B89" s="17" t="s">
        <v>87</v>
      </c>
      <c r="C89" s="18"/>
      <c r="D89" s="19">
        <f t="shared" si="3"/>
        <v>0</v>
      </c>
    </row>
    <row r="90" spans="2:4" outlineLevel="1" x14ac:dyDescent="0.3">
      <c r="B90" s="17" t="s">
        <v>88</v>
      </c>
      <c r="C90" s="18"/>
      <c r="D90" s="19">
        <f t="shared" si="3"/>
        <v>0</v>
      </c>
    </row>
    <row r="91" spans="2:4" outlineLevel="1" x14ac:dyDescent="0.3">
      <c r="B91" s="17" t="s">
        <v>89</v>
      </c>
      <c r="C91" s="18"/>
      <c r="D91" s="19">
        <f t="shared" si="3"/>
        <v>0</v>
      </c>
    </row>
    <row r="92" spans="2:4" outlineLevel="1" x14ac:dyDescent="0.3">
      <c r="B92" s="17" t="s">
        <v>90</v>
      </c>
      <c r="C92" s="18"/>
      <c r="D92" s="19">
        <f t="shared" si="3"/>
        <v>0</v>
      </c>
    </row>
    <row r="93" spans="2:4" x14ac:dyDescent="0.3">
      <c r="B93" s="21" t="s">
        <v>91</v>
      </c>
      <c r="C93" s="46">
        <f>SUM(C94:C96)</f>
        <v>0</v>
      </c>
      <c r="D93" s="50">
        <f>SUM(D94:D96)</f>
        <v>0</v>
      </c>
    </row>
    <row r="94" spans="2:4" outlineLevel="1" x14ac:dyDescent="0.3">
      <c r="B94" s="17" t="s">
        <v>92</v>
      </c>
      <c r="C94" s="18"/>
      <c r="D94" s="19">
        <f>IF(($C$99=0),0,(C94/$C$99))</f>
        <v>0</v>
      </c>
    </row>
    <row r="95" spans="2:4" outlineLevel="1" x14ac:dyDescent="0.3">
      <c r="B95" s="17" t="s">
        <v>93</v>
      </c>
      <c r="C95" s="18"/>
      <c r="D95" s="19">
        <f>IF(($C$99=0),0,(C95/$C$99))</f>
        <v>0</v>
      </c>
    </row>
    <row r="96" spans="2:4" outlineLevel="1" x14ac:dyDescent="0.3">
      <c r="B96" s="17" t="s">
        <v>94</v>
      </c>
      <c r="C96" s="18"/>
      <c r="D96" s="19">
        <f>IF(($C$99=0),0,(C96/$C$99))</f>
        <v>0</v>
      </c>
    </row>
    <row r="97" spans="2:8" x14ac:dyDescent="0.3">
      <c r="B97" s="21" t="s">
        <v>95</v>
      </c>
      <c r="C97" s="46"/>
      <c r="D97" s="50">
        <f>IF(($C$99=0),0,(C97/$C$99))</f>
        <v>0</v>
      </c>
    </row>
    <row r="98" spans="2:8" x14ac:dyDescent="0.3">
      <c r="B98" s="21" t="s">
        <v>96</v>
      </c>
      <c r="C98" s="46"/>
      <c r="D98" s="50">
        <f>IF(($C$99=0),0,(C98/$C$99))</f>
        <v>0</v>
      </c>
    </row>
    <row r="99" spans="2:8" x14ac:dyDescent="0.3">
      <c r="B99" s="64" t="s">
        <v>35</v>
      </c>
      <c r="C99" s="62">
        <f>C64+C93+C97+C98</f>
        <v>1928863398.0033455</v>
      </c>
      <c r="D99" s="71">
        <f>D64+D93+D97+D98</f>
        <v>1</v>
      </c>
    </row>
    <row r="101" spans="2:8" x14ac:dyDescent="0.3">
      <c r="B101" s="67" t="s">
        <v>97</v>
      </c>
      <c r="C101" s="56"/>
      <c r="D101" s="56"/>
      <c r="E101" s="55"/>
      <c r="F101" s="55"/>
      <c r="G101" s="55"/>
      <c r="H101" s="73"/>
    </row>
    <row r="102" spans="2:8" ht="15" customHeight="1" x14ac:dyDescent="0.3">
      <c r="B102" s="74"/>
      <c r="C102" s="59" t="s">
        <v>29</v>
      </c>
      <c r="D102" s="58"/>
      <c r="E102" s="58"/>
      <c r="F102" s="59" t="s">
        <v>98</v>
      </c>
      <c r="G102" s="128" t="s">
        <v>146</v>
      </c>
      <c r="H102" s="129"/>
    </row>
    <row r="103" spans="2:8" ht="15" customHeight="1" x14ac:dyDescent="0.3">
      <c r="B103" s="17" t="s">
        <v>188</v>
      </c>
      <c r="C103" s="18"/>
      <c r="D103" s="45"/>
      <c r="E103" s="45"/>
      <c r="F103" s="51">
        <f>IF(($C$113=0),0,(C103/$C$113))</f>
        <v>0</v>
      </c>
      <c r="G103" s="114">
        <f>IF(($C$99=0),0,(C103/$C$99))</f>
        <v>0</v>
      </c>
      <c r="H103" s="115"/>
    </row>
    <row r="104" spans="2:8" ht="15" customHeight="1" x14ac:dyDescent="0.3">
      <c r="B104" s="17" t="s">
        <v>99</v>
      </c>
      <c r="C104" s="18">
        <v>418455954.29599327</v>
      </c>
      <c r="D104" s="45"/>
      <c r="E104" s="45"/>
      <c r="F104" s="51">
        <f t="shared" ref="F104:F112" si="4">IF(($C$113=0),0,(C104/$C$113))</f>
        <v>0.25063335051487462</v>
      </c>
      <c r="G104" s="114">
        <f t="shared" ref="G104:G112" si="5">IF(($C$99=0),0,(C104/$C$99))</f>
        <v>0.21694431794867181</v>
      </c>
      <c r="H104" s="115"/>
    </row>
    <row r="105" spans="2:8" ht="15" customHeight="1" x14ac:dyDescent="0.3">
      <c r="B105" s="17" t="s">
        <v>100</v>
      </c>
      <c r="C105" s="18">
        <v>1113004170.6278055</v>
      </c>
      <c r="D105" s="45"/>
      <c r="E105" s="45"/>
      <c r="F105" s="51">
        <f t="shared" si="4"/>
        <v>0.66663160496972551</v>
      </c>
      <c r="G105" s="114">
        <f t="shared" si="5"/>
        <v>0.57702591680671989</v>
      </c>
      <c r="H105" s="115"/>
    </row>
    <row r="106" spans="2:8" ht="15" customHeight="1" x14ac:dyDescent="0.3">
      <c r="B106" s="17" t="s">
        <v>101</v>
      </c>
      <c r="C106" s="18">
        <v>55260342.898182116</v>
      </c>
      <c r="D106" s="45"/>
      <c r="E106" s="45"/>
      <c r="F106" s="51">
        <f t="shared" si="4"/>
        <v>3.3098071013169132E-2</v>
      </c>
      <c r="G106" s="114">
        <f t="shared" si="5"/>
        <v>2.8649173889340542E-2</v>
      </c>
      <c r="H106" s="115"/>
    </row>
    <row r="107" spans="2:8" ht="15" customHeight="1" x14ac:dyDescent="0.3">
      <c r="B107" s="17" t="s">
        <v>102</v>
      </c>
      <c r="C107" s="18">
        <v>1796826.62</v>
      </c>
      <c r="D107" s="45"/>
      <c r="E107" s="45"/>
      <c r="F107" s="51">
        <f t="shared" si="4"/>
        <v>1.0762056829196601E-3</v>
      </c>
      <c r="G107" s="114">
        <f t="shared" si="5"/>
        <v>9.3154684870892226E-4</v>
      </c>
      <c r="H107" s="115"/>
    </row>
    <row r="108" spans="2:8" ht="15" customHeight="1" x14ac:dyDescent="0.3">
      <c r="B108" s="17" t="s">
        <v>103</v>
      </c>
      <c r="C108" s="18">
        <v>1702025.44</v>
      </c>
      <c r="D108" s="45"/>
      <c r="E108" s="45"/>
      <c r="F108" s="51">
        <f t="shared" si="4"/>
        <v>1.0194247072106682E-3</v>
      </c>
      <c r="G108" s="114">
        <f t="shared" si="5"/>
        <v>8.823981220037894E-4</v>
      </c>
      <c r="H108" s="115"/>
    </row>
    <row r="109" spans="2:8" ht="15" customHeight="1" x14ac:dyDescent="0.3">
      <c r="B109" s="17" t="s">
        <v>104</v>
      </c>
      <c r="C109" s="18">
        <v>52152763.87853875</v>
      </c>
      <c r="D109" s="45"/>
      <c r="E109" s="45"/>
      <c r="F109" s="51">
        <f t="shared" si="4"/>
        <v>3.1236792822031192E-2</v>
      </c>
      <c r="G109" s="114">
        <f t="shared" si="5"/>
        <v>2.7038080525829074E-2</v>
      </c>
      <c r="H109" s="115"/>
    </row>
    <row r="110" spans="2:8" ht="15" customHeight="1" x14ac:dyDescent="0.3">
      <c r="B110" s="17" t="s">
        <v>105</v>
      </c>
      <c r="C110" s="18">
        <v>2588127.4254220198</v>
      </c>
      <c r="D110" s="45"/>
      <c r="E110" s="45"/>
      <c r="F110" s="51">
        <f t="shared" si="4"/>
        <v>1.5501537056254243E-3</v>
      </c>
      <c r="G110" s="114">
        <f t="shared" si="5"/>
        <v>1.34178886286147E-3</v>
      </c>
      <c r="H110" s="115"/>
    </row>
    <row r="111" spans="2:8" ht="15" customHeight="1" x14ac:dyDescent="0.3">
      <c r="B111" s="17" t="s">
        <v>106</v>
      </c>
      <c r="C111" s="18">
        <v>24393852.957404099</v>
      </c>
      <c r="D111" s="45"/>
      <c r="E111" s="45"/>
      <c r="F111" s="51">
        <f t="shared" si="4"/>
        <v>1.4610649068113676E-2</v>
      </c>
      <c r="G111" s="114">
        <f t="shared" si="5"/>
        <v>1.2646749885271964E-2</v>
      </c>
      <c r="H111" s="115"/>
    </row>
    <row r="112" spans="2:8" ht="15" customHeight="1" x14ac:dyDescent="0.3">
      <c r="B112" s="17" t="s">
        <v>107</v>
      </c>
      <c r="C112" s="18">
        <v>240000</v>
      </c>
      <c r="D112" s="45"/>
      <c r="E112" s="45"/>
      <c r="F112" s="51">
        <f t="shared" si="4"/>
        <v>1.437475163300499E-4</v>
      </c>
      <c r="G112" s="114">
        <f t="shared" si="5"/>
        <v>1.244256074579646E-4</v>
      </c>
      <c r="H112" s="115"/>
    </row>
    <row r="113" spans="1:9" ht="15" customHeight="1" x14ac:dyDescent="0.3">
      <c r="B113" s="64" t="s">
        <v>35</v>
      </c>
      <c r="C113" s="62">
        <f>SUM(C103:C112)</f>
        <v>1669594064.1433458</v>
      </c>
      <c r="D113" s="75"/>
      <c r="E113" s="75"/>
      <c r="F113" s="76">
        <f>SUM(F103:F112)</f>
        <v>0.99999999999999989</v>
      </c>
      <c r="G113" s="112">
        <f>SUM(G103:H112)</f>
        <v>0.8655843984968653</v>
      </c>
      <c r="H113" s="113"/>
    </row>
    <row r="115" spans="1:9" s="9" customFormat="1" ht="15" thickBot="1" x14ac:dyDescent="0.4">
      <c r="A115" s="23" t="s">
        <v>108</v>
      </c>
      <c r="B115" s="23" t="s">
        <v>109</v>
      </c>
      <c r="C115" s="24"/>
      <c r="D115" s="24"/>
      <c r="E115" s="24"/>
      <c r="F115" s="23"/>
      <c r="G115" s="24"/>
      <c r="H115" s="24"/>
      <c r="I115" s="34"/>
    </row>
    <row r="117" spans="1:9" ht="15" customHeight="1" x14ac:dyDescent="0.3">
      <c r="B117" s="125" t="s">
        <v>110</v>
      </c>
      <c r="C117" s="126"/>
      <c r="D117" s="65"/>
      <c r="E117" s="65"/>
      <c r="F117" s="65" t="s">
        <v>29</v>
      </c>
      <c r="G117" s="118" t="s">
        <v>47</v>
      </c>
      <c r="H117" s="119"/>
    </row>
    <row r="118" spans="1:9" ht="15" customHeight="1" x14ac:dyDescent="0.3">
      <c r="B118" s="130" t="s">
        <v>200</v>
      </c>
      <c r="C118" s="131"/>
      <c r="D118" s="47"/>
      <c r="E118" s="47"/>
      <c r="F118" s="46">
        <f>SUM(F119:F121)</f>
        <v>1499630784.8098161</v>
      </c>
      <c r="G118" s="116">
        <f>SUM(G119:H121)</f>
        <v>0.77746863067760652</v>
      </c>
      <c r="H118" s="117"/>
    </row>
    <row r="119" spans="1:9" ht="15" customHeight="1" x14ac:dyDescent="0.3">
      <c r="B119" s="120" t="s">
        <v>201</v>
      </c>
      <c r="C119" s="121"/>
      <c r="D119" s="47"/>
      <c r="E119" s="47"/>
      <c r="F119" s="18">
        <v>796735427.18675387</v>
      </c>
      <c r="G119" s="114">
        <f>IF(($F$130=0),0,(F119/$F$130))</f>
        <v>0.41305953962913655</v>
      </c>
      <c r="H119" s="115"/>
    </row>
    <row r="120" spans="1:9" ht="12.75" customHeight="1" x14ac:dyDescent="0.3">
      <c r="B120" s="120" t="s">
        <v>199</v>
      </c>
      <c r="C120" s="121"/>
      <c r="D120" s="47"/>
      <c r="E120" s="47"/>
      <c r="F120" s="18">
        <v>612655586.54375505</v>
      </c>
      <c r="G120" s="114">
        <f t="shared" ref="G120:G129" si="6">IF(($F$130=0),0,(F120/$F$130))</f>
        <v>0.31762518132592638</v>
      </c>
      <c r="H120" s="115"/>
    </row>
    <row r="121" spans="1:9" x14ac:dyDescent="0.3">
      <c r="B121" s="52" t="s">
        <v>202</v>
      </c>
      <c r="C121" s="53"/>
      <c r="D121" s="47"/>
      <c r="E121" s="47"/>
      <c r="F121" s="18">
        <v>90239771.079307333</v>
      </c>
      <c r="G121" s="114">
        <f t="shared" si="6"/>
        <v>4.6783909722543669E-2</v>
      </c>
      <c r="H121" s="115"/>
    </row>
    <row r="122" spans="1:9" x14ac:dyDescent="0.3">
      <c r="B122" s="130" t="s">
        <v>111</v>
      </c>
      <c r="C122" s="131"/>
      <c r="D122" s="47"/>
      <c r="E122" s="47"/>
      <c r="F122" s="46">
        <f>SUM(F123:F129)</f>
        <v>429232613.19352937</v>
      </c>
      <c r="G122" s="116">
        <f>SUM(G123:H129)</f>
        <v>0.22253136932239351</v>
      </c>
      <c r="H122" s="117"/>
    </row>
    <row r="123" spans="1:9" x14ac:dyDescent="0.3">
      <c r="B123" s="120" t="s">
        <v>194</v>
      </c>
      <c r="C123" s="121"/>
      <c r="D123" s="47"/>
      <c r="E123" s="47"/>
      <c r="F123" s="18">
        <v>99065871.194515139</v>
      </c>
      <c r="G123" s="114">
        <f t="shared" si="6"/>
        <v>5.1359713340541763E-2</v>
      </c>
      <c r="H123" s="115"/>
    </row>
    <row r="124" spans="1:9" x14ac:dyDescent="0.3">
      <c r="B124" s="120" t="s">
        <v>195</v>
      </c>
      <c r="C124" s="121"/>
      <c r="D124" s="47"/>
      <c r="E124" s="47"/>
      <c r="F124" s="18">
        <v>113116532.9000867</v>
      </c>
      <c r="G124" s="114">
        <f t="shared" si="6"/>
        <v>5.8644138831800523E-2</v>
      </c>
      <c r="H124" s="115"/>
    </row>
    <row r="125" spans="1:9" x14ac:dyDescent="0.3">
      <c r="B125" s="120" t="s">
        <v>196</v>
      </c>
      <c r="C125" s="121"/>
      <c r="D125" s="47"/>
      <c r="E125" s="47"/>
      <c r="F125" s="18">
        <v>34409349.982372843</v>
      </c>
      <c r="G125" s="114">
        <f t="shared" si="6"/>
        <v>1.783918447412685E-2</v>
      </c>
      <c r="H125" s="115"/>
    </row>
    <row r="126" spans="1:9" x14ac:dyDescent="0.3">
      <c r="B126" s="120" t="s">
        <v>197</v>
      </c>
      <c r="C126" s="121"/>
      <c r="D126" s="47"/>
      <c r="E126" s="47"/>
      <c r="F126" s="18">
        <v>7816451.7710720301</v>
      </c>
      <c r="G126" s="114">
        <f t="shared" si="6"/>
        <v>4.0523614990896689E-3</v>
      </c>
      <c r="H126" s="115"/>
    </row>
    <row r="127" spans="1:9" x14ac:dyDescent="0.3">
      <c r="B127" s="120" t="s">
        <v>198</v>
      </c>
      <c r="C127" s="121"/>
      <c r="D127" s="47"/>
      <c r="E127" s="47"/>
      <c r="F127" s="18">
        <v>79642654.535377637</v>
      </c>
      <c r="G127" s="114">
        <f t="shared" si="6"/>
        <v>4.1289940292204924E-2</v>
      </c>
      <c r="H127" s="115"/>
    </row>
    <row r="128" spans="1:9" x14ac:dyDescent="0.3">
      <c r="B128" s="120" t="s">
        <v>209</v>
      </c>
      <c r="C128" s="121"/>
      <c r="D128" s="47"/>
      <c r="E128" s="47"/>
      <c r="F128" s="18">
        <v>21367466.575859629</v>
      </c>
      <c r="G128" s="114">
        <f t="shared" si="6"/>
        <v>1.1077750035579538E-2</v>
      </c>
      <c r="H128" s="115"/>
    </row>
    <row r="129" spans="1:10" x14ac:dyDescent="0.3">
      <c r="B129" s="120" t="s">
        <v>210</v>
      </c>
      <c r="C129" s="121"/>
      <c r="D129" s="47"/>
      <c r="E129" s="47"/>
      <c r="F129" s="18">
        <v>73814286.234245405</v>
      </c>
      <c r="G129" s="114">
        <f t="shared" si="6"/>
        <v>3.8268280849050242E-2</v>
      </c>
      <c r="H129" s="115"/>
    </row>
    <row r="130" spans="1:10" ht="15" customHeight="1" x14ac:dyDescent="0.3">
      <c r="B130" s="125" t="s">
        <v>35</v>
      </c>
      <c r="C130" s="126"/>
      <c r="D130" s="69"/>
      <c r="E130" s="69"/>
      <c r="F130" s="62">
        <f>F118+F122</f>
        <v>1928863398.0033455</v>
      </c>
      <c r="G130" s="112">
        <f>G118+G122</f>
        <v>1</v>
      </c>
      <c r="H130" s="113"/>
    </row>
    <row r="132" spans="1:10" s="9" customFormat="1" ht="15" thickBot="1" x14ac:dyDescent="0.4">
      <c r="A132" s="23" t="s">
        <v>112</v>
      </c>
      <c r="B132" s="23" t="s">
        <v>147</v>
      </c>
      <c r="C132" s="24"/>
      <c r="D132" s="24"/>
      <c r="E132" s="24"/>
      <c r="F132" s="23"/>
      <c r="G132" s="24"/>
      <c r="H132" s="24"/>
      <c r="I132" s="34"/>
    </row>
    <row r="134" spans="1:10" ht="15" customHeight="1" x14ac:dyDescent="0.3">
      <c r="B134" s="77" t="s">
        <v>215</v>
      </c>
      <c r="C134" s="78"/>
      <c r="D134" s="78"/>
      <c r="E134" s="78"/>
      <c r="F134" s="78"/>
      <c r="G134" s="123">
        <v>5.0087720060000001</v>
      </c>
      <c r="H134" s="124"/>
      <c r="J134" s="54"/>
    </row>
    <row r="136" spans="1:10" x14ac:dyDescent="0.3">
      <c r="B136" s="67" t="s">
        <v>113</v>
      </c>
      <c r="C136" s="56" t="s">
        <v>29</v>
      </c>
      <c r="D136" s="57" t="s">
        <v>47</v>
      </c>
    </row>
    <row r="137" spans="1:10" x14ac:dyDescent="0.3">
      <c r="B137" s="17" t="s">
        <v>114</v>
      </c>
      <c r="C137" s="18">
        <v>363884341.25999999</v>
      </c>
      <c r="D137" s="19">
        <f>IF(($C$142=0),0,(C137/$C$142))</f>
        <v>0.18865220919048659</v>
      </c>
    </row>
    <row r="138" spans="1:10" x14ac:dyDescent="0.3">
      <c r="B138" s="17" t="s">
        <v>115</v>
      </c>
      <c r="C138" s="18">
        <v>520155034.24000001</v>
      </c>
      <c r="D138" s="19">
        <f>IF(($C$142=0),0,(C138/$C$142))</f>
        <v>0.26966919211512652</v>
      </c>
    </row>
    <row r="139" spans="1:10" x14ac:dyDescent="0.3">
      <c r="B139" s="17" t="s">
        <v>116</v>
      </c>
      <c r="C139" s="18">
        <v>348630525.26999998</v>
      </c>
      <c r="D139" s="19">
        <f>IF(($C$142=0),0,(C139/$C$142))</f>
        <v>0.18074402035462092</v>
      </c>
    </row>
    <row r="140" spans="1:10" x14ac:dyDescent="0.3">
      <c r="B140" s="17" t="s">
        <v>117</v>
      </c>
      <c r="C140" s="18">
        <v>389469920.80755234</v>
      </c>
      <c r="D140" s="19">
        <f>IF(($C$142=0),0,(C140/$C$142))</f>
        <v>0.20191679784618774</v>
      </c>
    </row>
    <row r="141" spans="1:10" x14ac:dyDescent="0.3">
      <c r="B141" s="17" t="s">
        <v>118</v>
      </c>
      <c r="C141" s="18">
        <v>306723576.42579335</v>
      </c>
      <c r="D141" s="19">
        <f>IF(($C$142=0),0,(C141/$C$142))</f>
        <v>0.15901778049357818</v>
      </c>
    </row>
    <row r="142" spans="1:10" x14ac:dyDescent="0.3">
      <c r="B142" s="64" t="s">
        <v>35</v>
      </c>
      <c r="C142" s="62">
        <f>SUM(C137:C141)</f>
        <v>1928863398.0033457</v>
      </c>
      <c r="D142" s="71">
        <f>SUM(D137:D141)</f>
        <v>1</v>
      </c>
    </row>
    <row r="144" spans="1:10" x14ac:dyDescent="0.3">
      <c r="B144" s="67" t="s">
        <v>119</v>
      </c>
      <c r="C144" s="56" t="s">
        <v>29</v>
      </c>
      <c r="D144" s="57" t="s">
        <v>47</v>
      </c>
      <c r="F144" s="67" t="s">
        <v>121</v>
      </c>
      <c r="G144" s="56" t="s">
        <v>29</v>
      </c>
      <c r="H144" s="57" t="s">
        <v>47</v>
      </c>
    </row>
    <row r="145" spans="1:9" x14ac:dyDescent="0.3">
      <c r="B145" s="17" t="s">
        <v>114</v>
      </c>
      <c r="C145" s="18">
        <v>223010346.66353652</v>
      </c>
      <c r="D145" s="19">
        <f>IF(($C$150=0),0,(C145/$C$150))</f>
        <v>0.14871016847778218</v>
      </c>
      <c r="F145" s="17" t="s">
        <v>114</v>
      </c>
      <c r="G145" s="18">
        <v>140873994.59646347</v>
      </c>
      <c r="H145" s="19">
        <f>IF(($G$150=0),0,(G145/$G$150))</f>
        <v>0.32819965274387752</v>
      </c>
    </row>
    <row r="146" spans="1:9" x14ac:dyDescent="0.3">
      <c r="B146" s="17" t="s">
        <v>115</v>
      </c>
      <c r="C146" s="18">
        <v>401958618.04887938</v>
      </c>
      <c r="D146" s="19">
        <f>IF(($C$150=0),0,(C146/$C$150))</f>
        <v>0.26803838792883672</v>
      </c>
      <c r="F146" s="17" t="s">
        <v>115</v>
      </c>
      <c r="G146" s="18">
        <v>118196416.19112064</v>
      </c>
      <c r="H146" s="19">
        <f>IF(($G$150=0),0,(G146/$G$150))</f>
        <v>0.27536681174277189</v>
      </c>
    </row>
    <row r="147" spans="1:9" x14ac:dyDescent="0.3">
      <c r="B147" s="17" t="s">
        <v>116</v>
      </c>
      <c r="C147" s="18">
        <v>262739867.15353039</v>
      </c>
      <c r="D147" s="19">
        <f>IF(($C$150=0),0,(C147/$C$150))</f>
        <v>0.17520303651731925</v>
      </c>
      <c r="F147" s="17" t="s">
        <v>116</v>
      </c>
      <c r="G147" s="18">
        <v>85890658.116469607</v>
      </c>
      <c r="H147" s="19">
        <f>IF(($G$150=0),0,(G147/$G$150))</f>
        <v>0.20010282414804259</v>
      </c>
    </row>
    <row r="148" spans="1:9" x14ac:dyDescent="0.3">
      <c r="B148" s="17" t="s">
        <v>117</v>
      </c>
      <c r="C148" s="18">
        <v>327872782.1708467</v>
      </c>
      <c r="D148" s="19">
        <f>IF(($C$150=0),0,(C148/$C$150))</f>
        <v>0.21863567052101271</v>
      </c>
      <c r="F148" s="17" t="s">
        <v>117</v>
      </c>
      <c r="G148" s="18">
        <v>61597138.636705607</v>
      </c>
      <c r="H148" s="19">
        <f>IF(($G$150=0),0,(G148/$G$150))</f>
        <v>0.14350526204991118</v>
      </c>
    </row>
    <row r="149" spans="1:9" x14ac:dyDescent="0.3">
      <c r="B149" s="17" t="s">
        <v>118</v>
      </c>
      <c r="C149" s="18">
        <v>284049170.77302331</v>
      </c>
      <c r="D149" s="19">
        <f>IF(($C$150=0),0,(C149/$C$150))</f>
        <v>0.18941273655504912</v>
      </c>
      <c r="F149" s="17" t="s">
        <v>118</v>
      </c>
      <c r="G149" s="18">
        <v>22674405.65277008</v>
      </c>
      <c r="H149" s="19">
        <f>IF(($G$150=0),0,(G149/$G$150))</f>
        <v>5.2825449315396733E-2</v>
      </c>
    </row>
    <row r="150" spans="1:9" x14ac:dyDescent="0.3">
      <c r="B150" s="64" t="s">
        <v>35</v>
      </c>
      <c r="C150" s="62">
        <f>SUM(C145:C149)</f>
        <v>1499630784.8098164</v>
      </c>
      <c r="D150" s="71">
        <f>SUM(D145:D149)</f>
        <v>1</v>
      </c>
      <c r="F150" s="64" t="s">
        <v>35</v>
      </c>
      <c r="G150" s="62">
        <f>SUM(G145:G149)</f>
        <v>429232613.19352943</v>
      </c>
      <c r="H150" s="71">
        <f>SUM(H145:H149)</f>
        <v>1</v>
      </c>
    </row>
    <row r="151" spans="1:9" x14ac:dyDescent="0.3">
      <c r="B151" s="22" t="s">
        <v>120</v>
      </c>
    </row>
    <row r="153" spans="1:9" s="9" customFormat="1" ht="15" thickBot="1" x14ac:dyDescent="0.4">
      <c r="A153" s="23" t="s">
        <v>122</v>
      </c>
      <c r="B153" s="23" t="s">
        <v>123</v>
      </c>
      <c r="C153" s="24"/>
      <c r="D153" s="24"/>
      <c r="E153" s="24"/>
      <c r="F153" s="23"/>
      <c r="G153" s="24"/>
      <c r="H153" s="24"/>
      <c r="I153" s="34"/>
    </row>
    <row r="155" spans="1:9" x14ac:dyDescent="0.3">
      <c r="B155" s="21" t="s">
        <v>124</v>
      </c>
      <c r="C155" s="25"/>
      <c r="D155" s="26"/>
      <c r="E155" s="25"/>
      <c r="F155" s="26"/>
      <c r="G155" s="25"/>
      <c r="H155" s="27"/>
    </row>
    <row r="156" spans="1:9" ht="27.75" customHeight="1" x14ac:dyDescent="0.3">
      <c r="B156" s="122" t="s">
        <v>216</v>
      </c>
      <c r="C156" s="121"/>
      <c r="D156" s="121"/>
      <c r="E156" s="121"/>
      <c r="F156" s="121"/>
      <c r="G156" s="121"/>
      <c r="H156" s="28">
        <v>9.5491720499999992</v>
      </c>
    </row>
    <row r="157" spans="1:9" x14ac:dyDescent="0.3">
      <c r="B157" s="120" t="s">
        <v>217</v>
      </c>
      <c r="C157" s="121"/>
      <c r="D157" s="121"/>
      <c r="E157" s="121"/>
      <c r="F157" s="121"/>
      <c r="G157" s="121"/>
      <c r="H157" s="28">
        <v>16.047894400000001</v>
      </c>
    </row>
    <row r="158" spans="1:9" x14ac:dyDescent="0.3">
      <c r="B158" s="122" t="s">
        <v>179</v>
      </c>
      <c r="C158" s="127"/>
      <c r="D158" s="127"/>
      <c r="E158" s="127"/>
      <c r="F158" s="127"/>
      <c r="G158" s="127"/>
      <c r="H158" s="28">
        <v>1.83360032</v>
      </c>
    </row>
    <row r="160" spans="1:9" x14ac:dyDescent="0.3">
      <c r="B160" s="21" t="s">
        <v>125</v>
      </c>
      <c r="C160" s="25"/>
      <c r="D160" s="26"/>
      <c r="E160" s="25"/>
      <c r="F160" s="26"/>
      <c r="G160" s="25"/>
      <c r="H160" s="27"/>
    </row>
    <row r="161" spans="2:8" ht="25.5" customHeight="1" x14ac:dyDescent="0.3">
      <c r="B161" s="122" t="s">
        <v>216</v>
      </c>
      <c r="C161" s="121"/>
      <c r="D161" s="121"/>
      <c r="E161" s="121"/>
      <c r="F161" s="121"/>
      <c r="G161" s="121"/>
      <c r="H161" s="28">
        <v>5.5109916800000001</v>
      </c>
    </row>
    <row r="162" spans="2:8" x14ac:dyDescent="0.3">
      <c r="B162" s="120" t="s">
        <v>217</v>
      </c>
      <c r="C162" s="121"/>
      <c r="D162" s="121"/>
      <c r="E162" s="121"/>
      <c r="F162" s="121"/>
      <c r="G162" s="121"/>
      <c r="H162" s="28">
        <v>8.0732917499999992</v>
      </c>
    </row>
    <row r="164" spans="2:8" x14ac:dyDescent="0.3">
      <c r="B164" s="21" t="s">
        <v>126</v>
      </c>
      <c r="C164" s="25"/>
      <c r="D164" s="26"/>
      <c r="E164" s="25"/>
      <c r="F164" s="26"/>
      <c r="G164" s="25"/>
      <c r="H164" s="27"/>
    </row>
    <row r="165" spans="2:8" ht="25.5" customHeight="1" x14ac:dyDescent="0.3">
      <c r="B165" s="122" t="s">
        <v>216</v>
      </c>
      <c r="C165" s="121"/>
      <c r="D165" s="121"/>
      <c r="E165" s="121"/>
      <c r="F165" s="121"/>
      <c r="G165" s="121"/>
      <c r="H165" s="28">
        <v>10.705002350000001</v>
      </c>
    </row>
    <row r="166" spans="2:8" x14ac:dyDescent="0.3">
      <c r="B166" s="120" t="s">
        <v>217</v>
      </c>
      <c r="C166" s="121"/>
      <c r="D166" s="121"/>
      <c r="E166" s="121"/>
      <c r="F166" s="121"/>
      <c r="G166" s="121"/>
      <c r="H166" s="28">
        <v>18.330429259999999</v>
      </c>
    </row>
    <row r="168" spans="2:8" x14ac:dyDescent="0.3">
      <c r="B168" s="20" t="s">
        <v>180</v>
      </c>
    </row>
    <row r="169" spans="2:8" x14ac:dyDescent="0.3">
      <c r="B169" s="67" t="s">
        <v>39</v>
      </c>
      <c r="C169" s="56" t="s">
        <v>29</v>
      </c>
      <c r="D169" s="57" t="s">
        <v>47</v>
      </c>
      <c r="F169" s="67" t="s">
        <v>44</v>
      </c>
      <c r="G169" s="56" t="s">
        <v>29</v>
      </c>
      <c r="H169" s="57" t="s">
        <v>47</v>
      </c>
    </row>
    <row r="170" spans="2:8" x14ac:dyDescent="0.3">
      <c r="B170" s="17" t="s">
        <v>114</v>
      </c>
      <c r="C170" s="18">
        <v>71097066.983435974</v>
      </c>
      <c r="D170" s="19">
        <f>IF(($C$175=0),0,(C170/$C$175))</f>
        <v>3.6859565616223416E-2</v>
      </c>
      <c r="F170" s="17" t="s">
        <v>114</v>
      </c>
      <c r="G170" s="18">
        <v>500000000</v>
      </c>
      <c r="H170" s="19">
        <f>IF(($G$175=0),0,(G170/$G$175))</f>
        <v>0.3558501045487607</v>
      </c>
    </row>
    <row r="171" spans="2:8" x14ac:dyDescent="0.3">
      <c r="B171" s="17" t="s">
        <v>115</v>
      </c>
      <c r="C171" s="18">
        <v>192543857.45878029</v>
      </c>
      <c r="D171" s="19">
        <f>IF(($C$175=0),0,(C171/$C$175))</f>
        <v>9.9822443444202019E-2</v>
      </c>
      <c r="F171" s="17" t="s">
        <v>115</v>
      </c>
      <c r="G171" s="18">
        <v>843000000</v>
      </c>
      <c r="H171" s="19">
        <f>IF(($G$175=0),0,(G171/$G$175))</f>
        <v>0.59996327626921053</v>
      </c>
    </row>
    <row r="172" spans="2:8" x14ac:dyDescent="0.3">
      <c r="B172" s="17" t="s">
        <v>116</v>
      </c>
      <c r="C172" s="18">
        <v>158471108.96015388</v>
      </c>
      <c r="D172" s="19">
        <f>IF(($C$175=0),0,(C172/$C$175))</f>
        <v>8.2157766653768505E-2</v>
      </c>
      <c r="F172" s="17" t="s">
        <v>116</v>
      </c>
      <c r="G172" s="18">
        <v>30000000</v>
      </c>
      <c r="H172" s="19">
        <f>IF(($G$175=0),0,(G172/$G$175))</f>
        <v>2.1351006272925643E-2</v>
      </c>
    </row>
    <row r="173" spans="2:8" x14ac:dyDescent="0.3">
      <c r="B173" s="17" t="s">
        <v>117</v>
      </c>
      <c r="C173" s="18">
        <v>235295411.47673336</v>
      </c>
      <c r="D173" s="19">
        <f>IF(($C$175=0),0,(C173/$C$175))</f>
        <v>0.12198656043776784</v>
      </c>
      <c r="F173" s="17" t="s">
        <v>117</v>
      </c>
      <c r="G173" s="18">
        <v>22086000</v>
      </c>
      <c r="H173" s="19">
        <f>IF(($G$175=0),0,(G173/$G$175))</f>
        <v>1.5718610818127858E-2</v>
      </c>
    </row>
    <row r="174" spans="2:8" x14ac:dyDescent="0.3">
      <c r="B174" s="17" t="s">
        <v>118</v>
      </c>
      <c r="C174" s="18">
        <v>1271455953.1242421</v>
      </c>
      <c r="D174" s="19">
        <f>IF(($C$175=0),0,(C174/$C$175))</f>
        <v>0.65917366384803822</v>
      </c>
      <c r="F174" s="17" t="s">
        <v>118</v>
      </c>
      <c r="G174" s="18">
        <v>10000000</v>
      </c>
      <c r="H174" s="19">
        <f>IF(($G$175=0),0,(G174/$G$175))</f>
        <v>7.1170020909752142E-3</v>
      </c>
    </row>
    <row r="175" spans="2:8" x14ac:dyDescent="0.3">
      <c r="B175" s="64" t="s">
        <v>35</v>
      </c>
      <c r="C175" s="62">
        <f>SUM(C170:C174)</f>
        <v>1928863398.0033455</v>
      </c>
      <c r="D175" s="71">
        <f>SUM(D170:D174)</f>
        <v>1</v>
      </c>
      <c r="F175" s="64" t="s">
        <v>35</v>
      </c>
      <c r="G175" s="62">
        <f>SUM(G170:G174)</f>
        <v>1405086000</v>
      </c>
      <c r="H175" s="71">
        <f>SUM(H170:H174)</f>
        <v>0.99999999999999989</v>
      </c>
    </row>
    <row r="176" spans="2:8" x14ac:dyDescent="0.3">
      <c r="C176" s="20"/>
      <c r="D176" s="20"/>
      <c r="E176" s="20"/>
      <c r="G176" s="20"/>
      <c r="H176" s="20"/>
    </row>
    <row r="177" spans="1:9" x14ac:dyDescent="0.3">
      <c r="C177" s="20"/>
      <c r="D177" s="20"/>
      <c r="E177" s="20"/>
      <c r="G177" s="20"/>
      <c r="H177" s="20"/>
    </row>
    <row r="178" spans="1:9" x14ac:dyDescent="0.3">
      <c r="C178" s="20"/>
      <c r="D178" s="20"/>
      <c r="E178" s="20"/>
      <c r="G178" s="20"/>
      <c r="H178" s="20"/>
    </row>
    <row r="179" spans="1:9" x14ac:dyDescent="0.3">
      <c r="C179" s="20"/>
      <c r="D179" s="20"/>
      <c r="E179" s="20"/>
      <c r="G179" s="20"/>
      <c r="H179" s="20"/>
    </row>
    <row r="180" spans="1:9" x14ac:dyDescent="0.3">
      <c r="C180" s="20"/>
      <c r="D180" s="20"/>
      <c r="E180" s="20"/>
      <c r="G180" s="20"/>
      <c r="H180" s="20"/>
    </row>
    <row r="181" spans="1:9" x14ac:dyDescent="0.3">
      <c r="C181" s="20"/>
      <c r="D181" s="20"/>
      <c r="E181" s="20"/>
      <c r="G181" s="20"/>
      <c r="H181" s="20"/>
    </row>
    <row r="182" spans="1:9" x14ac:dyDescent="0.3">
      <c r="C182" s="20"/>
      <c r="D182" s="20"/>
      <c r="E182" s="20"/>
      <c r="G182" s="20"/>
      <c r="H182" s="20"/>
    </row>
    <row r="183" spans="1:9" x14ac:dyDescent="0.3">
      <c r="C183" s="20"/>
      <c r="D183" s="20"/>
      <c r="E183" s="20"/>
      <c r="G183" s="20"/>
      <c r="H183" s="20"/>
    </row>
    <row r="184" spans="1:9" x14ac:dyDescent="0.3">
      <c r="C184" s="20"/>
      <c r="D184" s="20"/>
      <c r="E184" s="20"/>
      <c r="G184" s="20"/>
      <c r="H184" s="20"/>
    </row>
    <row r="185" spans="1:9" x14ac:dyDescent="0.3">
      <c r="C185" s="20"/>
      <c r="D185" s="20"/>
      <c r="E185" s="20"/>
      <c r="G185" s="20"/>
      <c r="H185" s="20"/>
    </row>
    <row r="186" spans="1:9" x14ac:dyDescent="0.3">
      <c r="C186" s="20"/>
      <c r="D186" s="20"/>
      <c r="E186" s="20"/>
      <c r="G186" s="20"/>
      <c r="H186" s="20"/>
    </row>
    <row r="187" spans="1:9" x14ac:dyDescent="0.3">
      <c r="C187" s="20"/>
      <c r="D187" s="20"/>
      <c r="E187" s="20"/>
      <c r="G187" s="20"/>
      <c r="H187" s="20"/>
    </row>
    <row r="188" spans="1:9" x14ac:dyDescent="0.3">
      <c r="C188" s="20"/>
      <c r="D188" s="20"/>
      <c r="E188" s="20"/>
      <c r="G188" s="20"/>
      <c r="H188" s="20"/>
    </row>
    <row r="190" spans="1:9" s="9" customFormat="1" ht="15" thickBot="1" x14ac:dyDescent="0.4">
      <c r="A190" s="23" t="s">
        <v>127</v>
      </c>
      <c r="B190" s="23" t="s">
        <v>128</v>
      </c>
      <c r="C190" s="24"/>
      <c r="D190" s="24"/>
      <c r="E190" s="24"/>
      <c r="F190" s="23"/>
      <c r="G190" s="24"/>
      <c r="H190" s="24"/>
      <c r="I190" s="34"/>
    </row>
    <row r="192" spans="1:9" x14ac:dyDescent="0.3">
      <c r="B192" s="64" t="s">
        <v>129</v>
      </c>
      <c r="C192" s="56"/>
      <c r="D192" s="66" t="s">
        <v>29</v>
      </c>
    </row>
    <row r="193" spans="2:8" x14ac:dyDescent="0.3">
      <c r="B193" s="17" t="s">
        <v>181</v>
      </c>
      <c r="C193" s="47"/>
      <c r="D193" s="48" t="s">
        <v>223</v>
      </c>
    </row>
    <row r="195" spans="2:8" x14ac:dyDescent="0.3">
      <c r="B195" s="64" t="s">
        <v>39</v>
      </c>
      <c r="C195" s="56"/>
      <c r="D195" s="66" t="s">
        <v>29</v>
      </c>
      <c r="F195" s="64" t="s">
        <v>44</v>
      </c>
      <c r="G195" s="56"/>
      <c r="H195" s="66" t="s">
        <v>29</v>
      </c>
    </row>
    <row r="196" spans="2:8" x14ac:dyDescent="0.3">
      <c r="B196" s="17" t="s">
        <v>213</v>
      </c>
      <c r="C196" s="47"/>
      <c r="D196" s="49">
        <v>1386751805.2633457</v>
      </c>
      <c r="F196" s="17" t="s">
        <v>213</v>
      </c>
      <c r="G196" s="47"/>
      <c r="H196" s="49">
        <v>515086000</v>
      </c>
    </row>
    <row r="197" spans="2:8" x14ac:dyDescent="0.3">
      <c r="B197" s="17" t="s">
        <v>130</v>
      </c>
      <c r="C197" s="47"/>
      <c r="D197" s="49">
        <v>67442040.549999997</v>
      </c>
      <c r="F197" s="17" t="s">
        <v>130</v>
      </c>
      <c r="G197" s="47"/>
      <c r="H197" s="49">
        <v>800000000</v>
      </c>
    </row>
    <row r="198" spans="2:8" x14ac:dyDescent="0.3">
      <c r="B198" s="17" t="s">
        <v>131</v>
      </c>
      <c r="C198" s="47"/>
      <c r="D198" s="49">
        <v>121901583.18000001</v>
      </c>
      <c r="F198" s="17" t="s">
        <v>131</v>
      </c>
      <c r="G198" s="47"/>
      <c r="H198" s="49">
        <v>60000000</v>
      </c>
    </row>
    <row r="199" spans="2:8" x14ac:dyDescent="0.3">
      <c r="B199" s="17" t="s">
        <v>132</v>
      </c>
      <c r="C199" s="47"/>
      <c r="D199" s="49">
        <v>352767969.00999999</v>
      </c>
      <c r="F199" s="17" t="s">
        <v>133</v>
      </c>
      <c r="G199" s="47"/>
      <c r="H199" s="49">
        <v>30000000</v>
      </c>
    </row>
    <row r="200" spans="2:8" x14ac:dyDescent="0.3">
      <c r="B200" s="64" t="s">
        <v>35</v>
      </c>
      <c r="C200" s="69"/>
      <c r="D200" s="70">
        <f>SUM(D196:D199)</f>
        <v>1928863398.0033457</v>
      </c>
      <c r="F200" s="64" t="s">
        <v>35</v>
      </c>
      <c r="G200" s="69"/>
      <c r="H200" s="70">
        <f>SUM(H196:H199)</f>
        <v>1405086000</v>
      </c>
    </row>
  </sheetData>
  <mergeCells count="47">
    <mergeCell ref="B123:C123"/>
    <mergeCell ref="B117:C117"/>
    <mergeCell ref="B120:C120"/>
    <mergeCell ref="B122:C122"/>
    <mergeCell ref="B119:C119"/>
    <mergeCell ref="B118:C118"/>
    <mergeCell ref="G102:H102"/>
    <mergeCell ref="G104:H104"/>
    <mergeCell ref="G105:H105"/>
    <mergeCell ref="G106:H106"/>
    <mergeCell ref="G107:H107"/>
    <mergeCell ref="G103:H103"/>
    <mergeCell ref="B124:C124"/>
    <mergeCell ref="B125:C125"/>
    <mergeCell ref="B126:C126"/>
    <mergeCell ref="B127:C127"/>
    <mergeCell ref="B128:C128"/>
    <mergeCell ref="B129:C129"/>
    <mergeCell ref="B162:G162"/>
    <mergeCell ref="B165:G165"/>
    <mergeCell ref="B166:G166"/>
    <mergeCell ref="G134:H134"/>
    <mergeCell ref="B130:C130"/>
    <mergeCell ref="B158:G158"/>
    <mergeCell ref="B157:G157"/>
    <mergeCell ref="B156:G156"/>
    <mergeCell ref="B161:G161"/>
    <mergeCell ref="G108:H108"/>
    <mergeCell ref="G109:H109"/>
    <mergeCell ref="G110:H110"/>
    <mergeCell ref="G111:H111"/>
    <mergeCell ref="G112:H112"/>
    <mergeCell ref="G113:H113"/>
    <mergeCell ref="G129:H129"/>
    <mergeCell ref="G130:H130"/>
    <mergeCell ref="G120:H120"/>
    <mergeCell ref="G121:H121"/>
    <mergeCell ref="G122:H122"/>
    <mergeCell ref="G123:H123"/>
    <mergeCell ref="G124:H124"/>
    <mergeCell ref="G117:H117"/>
    <mergeCell ref="G125:H125"/>
    <mergeCell ref="G126:H126"/>
    <mergeCell ref="G127:H127"/>
    <mergeCell ref="G128:H128"/>
    <mergeCell ref="G119:H119"/>
    <mergeCell ref="G118:H118"/>
  </mergeCells>
  <pageMargins left="0.7" right="0.7" top="0.75" bottom="0.75" header="0.3" footer="0.3"/>
  <pageSetup paperSize="9" scale="80" fitToHeight="0" orientation="portrait" r:id="rId1"/>
  <headerFooter>
    <oddHeader>&amp;R&amp;G</oddHeader>
  </headerFooter>
  <rowBreaks count="2" manualBreakCount="2">
    <brk id="59" max="7" man="1"/>
    <brk id="152" max="7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showGridLines="0" zoomScaleNormal="100" workbookViewId="0"/>
  </sheetViews>
  <sheetFormatPr baseColWidth="10" defaultColWidth="9.1796875" defaultRowHeight="14.5" outlineLevelRow="1" x14ac:dyDescent="0.35"/>
  <cols>
    <col min="1" max="1" width="3.81640625" style="2" customWidth="1"/>
    <col min="2" max="2" width="36.54296875" style="2" bestFit="1" customWidth="1"/>
    <col min="3" max="4" width="12.7265625" style="5" customWidth="1"/>
    <col min="5" max="16384" width="9.1796875" style="2"/>
  </cols>
  <sheetData>
    <row r="1" spans="1:4" s="31" customFormat="1" ht="23.25" customHeight="1" thickBot="1" x14ac:dyDescent="0.4">
      <c r="A1" s="7" t="s">
        <v>134</v>
      </c>
      <c r="B1" s="7" t="s">
        <v>135</v>
      </c>
      <c r="C1" s="79"/>
      <c r="D1" s="80"/>
    </row>
    <row r="2" spans="1:4" x14ac:dyDescent="0.35">
      <c r="B2" s="81" t="s">
        <v>206</v>
      </c>
    </row>
    <row r="4" spans="1:4" x14ac:dyDescent="0.35">
      <c r="B4" s="94" t="s">
        <v>136</v>
      </c>
      <c r="C4" s="95"/>
      <c r="D4" s="96" t="s">
        <v>29</v>
      </c>
    </row>
    <row r="5" spans="1:4" x14ac:dyDescent="0.35">
      <c r="B5" s="83" t="s">
        <v>183</v>
      </c>
      <c r="C5" s="11"/>
      <c r="D5" s="84"/>
    </row>
    <row r="6" spans="1:4" x14ac:dyDescent="0.35">
      <c r="B6" s="83" t="s">
        <v>137</v>
      </c>
      <c r="C6" s="11"/>
      <c r="D6" s="84">
        <v>28650803.600000001</v>
      </c>
    </row>
    <row r="7" spans="1:4" x14ac:dyDescent="0.35">
      <c r="B7" s="85" t="s">
        <v>148</v>
      </c>
      <c r="C7" s="86"/>
      <c r="D7" s="84">
        <v>25150803.600000001</v>
      </c>
    </row>
    <row r="8" spans="1:4" x14ac:dyDescent="0.35">
      <c r="B8" s="97" t="s">
        <v>35</v>
      </c>
      <c r="C8" s="98"/>
      <c r="D8" s="99">
        <f>D5+D6</f>
        <v>28650803.600000001</v>
      </c>
    </row>
    <row r="9" spans="1:4" x14ac:dyDescent="0.35">
      <c r="B9" s="97" t="s">
        <v>187</v>
      </c>
      <c r="C9" s="98"/>
      <c r="D9" s="100">
        <f>D8/Primärdeckung!C14</f>
        <v>1.4853723508703493E-2</v>
      </c>
    </row>
    <row r="11" spans="1:4" x14ac:dyDescent="0.35">
      <c r="B11" s="94" t="s">
        <v>138</v>
      </c>
      <c r="C11" s="101" t="s">
        <v>29</v>
      </c>
      <c r="D11" s="96" t="s">
        <v>30</v>
      </c>
    </row>
    <row r="12" spans="1:4" x14ac:dyDescent="0.35">
      <c r="B12" s="83" t="s">
        <v>139</v>
      </c>
      <c r="C12" s="87"/>
      <c r="D12" s="88"/>
    </row>
    <row r="13" spans="1:4" x14ac:dyDescent="0.35">
      <c r="B13" s="83" t="s">
        <v>33</v>
      </c>
      <c r="C13" s="87">
        <v>3500000</v>
      </c>
      <c r="D13" s="88">
        <v>1</v>
      </c>
    </row>
    <row r="14" spans="1:4" x14ac:dyDescent="0.35">
      <c r="B14" s="83" t="s">
        <v>34</v>
      </c>
      <c r="C14" s="87">
        <v>25150803.600000001</v>
      </c>
      <c r="D14" s="88">
        <v>1</v>
      </c>
    </row>
    <row r="15" spans="1:4" x14ac:dyDescent="0.35">
      <c r="B15" s="97" t="s">
        <v>35</v>
      </c>
      <c r="C15" s="102">
        <f>SUM(C12:C14)</f>
        <v>28650803.600000001</v>
      </c>
      <c r="D15" s="103">
        <f>SUM(D12:D14)</f>
        <v>2</v>
      </c>
    </row>
    <row r="17" spans="2:4" x14ac:dyDescent="0.35">
      <c r="B17" s="94" t="s">
        <v>140</v>
      </c>
      <c r="C17" s="95" t="s">
        <v>29</v>
      </c>
      <c r="D17" s="96" t="s">
        <v>47</v>
      </c>
    </row>
    <row r="18" spans="2:4" x14ac:dyDescent="0.35">
      <c r="B18" s="83" t="s">
        <v>141</v>
      </c>
      <c r="C18" s="87">
        <v>28650803.600000001</v>
      </c>
      <c r="D18" s="90">
        <f>IF(($C$23=0),0,(C18/$C$23))</f>
        <v>1</v>
      </c>
    </row>
    <row r="19" spans="2:4" x14ac:dyDescent="0.35">
      <c r="B19" s="83" t="s">
        <v>142</v>
      </c>
      <c r="C19" s="87"/>
      <c r="D19" s="90">
        <f>IF(($C$23=0),0,(C19/$C$23))</f>
        <v>0</v>
      </c>
    </row>
    <row r="20" spans="2:4" x14ac:dyDescent="0.35">
      <c r="B20" s="83" t="s">
        <v>143</v>
      </c>
      <c r="C20" s="87"/>
      <c r="D20" s="90">
        <f>IF(($C$23=0),0,(C20/$C$23))</f>
        <v>0</v>
      </c>
    </row>
    <row r="21" spans="2:4" x14ac:dyDescent="0.35">
      <c r="B21" s="83" t="s">
        <v>205</v>
      </c>
      <c r="C21" s="87"/>
      <c r="D21" s="90">
        <f>IF(($C$23=0),0,(C21/$C$23))</f>
        <v>0</v>
      </c>
    </row>
    <row r="22" spans="2:4" x14ac:dyDescent="0.35">
      <c r="B22" s="83" t="s">
        <v>144</v>
      </c>
      <c r="C22" s="87"/>
      <c r="D22" s="90">
        <f>IF(($C$23=0),0,(C22/$C$23))</f>
        <v>0</v>
      </c>
    </row>
    <row r="23" spans="2:4" x14ac:dyDescent="0.35">
      <c r="B23" s="97" t="s">
        <v>35</v>
      </c>
      <c r="C23" s="102">
        <f>SUM(C18:C22)</f>
        <v>28650803.600000001</v>
      </c>
      <c r="D23" s="104">
        <f>SUM(D18:D22)</f>
        <v>1</v>
      </c>
    </row>
    <row r="25" spans="2:4" x14ac:dyDescent="0.35">
      <c r="B25" s="94" t="s">
        <v>184</v>
      </c>
      <c r="C25" s="95" t="s">
        <v>29</v>
      </c>
      <c r="D25" s="96" t="s">
        <v>47</v>
      </c>
    </row>
    <row r="26" spans="2:4" x14ac:dyDescent="0.35">
      <c r="B26" s="82" t="s">
        <v>63</v>
      </c>
      <c r="C26" s="89">
        <f>SUM(C27:C54)</f>
        <v>28650803.600000001</v>
      </c>
      <c r="D26" s="91">
        <f>SUM(D27:D54)</f>
        <v>1</v>
      </c>
    </row>
    <row r="27" spans="2:4" outlineLevel="1" x14ac:dyDescent="0.35">
      <c r="B27" s="92" t="s">
        <v>64</v>
      </c>
      <c r="C27" s="87">
        <v>3500000</v>
      </c>
      <c r="D27" s="93">
        <f>IF(($C$61=0),0,(C27/$C$61))</f>
        <v>0.12216062239873787</v>
      </c>
    </row>
    <row r="28" spans="2:4" outlineLevel="1" x14ac:dyDescent="0.35">
      <c r="B28" s="92" t="s">
        <v>65</v>
      </c>
      <c r="C28" s="87"/>
      <c r="D28" s="93">
        <f t="shared" ref="D28:D60" si="0">IF(($C$61=0),0,(C28/$C$61))</f>
        <v>0</v>
      </c>
    </row>
    <row r="29" spans="2:4" outlineLevel="1" x14ac:dyDescent="0.35">
      <c r="B29" s="92" t="s">
        <v>66</v>
      </c>
      <c r="C29" s="87"/>
      <c r="D29" s="93">
        <f t="shared" si="0"/>
        <v>0</v>
      </c>
    </row>
    <row r="30" spans="2:4" outlineLevel="1" x14ac:dyDescent="0.35">
      <c r="B30" s="92" t="s">
        <v>67</v>
      </c>
      <c r="C30" s="87"/>
      <c r="D30" s="93">
        <f t="shared" si="0"/>
        <v>0</v>
      </c>
    </row>
    <row r="31" spans="2:4" outlineLevel="1" x14ac:dyDescent="0.35">
      <c r="B31" s="92" t="s">
        <v>68</v>
      </c>
      <c r="C31" s="87"/>
      <c r="D31" s="93">
        <f t="shared" si="0"/>
        <v>0</v>
      </c>
    </row>
    <row r="32" spans="2:4" outlineLevel="1" x14ac:dyDescent="0.35">
      <c r="B32" s="92" t="s">
        <v>69</v>
      </c>
      <c r="C32" s="87"/>
      <c r="D32" s="93">
        <f t="shared" si="0"/>
        <v>0</v>
      </c>
    </row>
    <row r="33" spans="2:4" outlineLevel="1" x14ac:dyDescent="0.35">
      <c r="B33" s="92" t="s">
        <v>70</v>
      </c>
      <c r="C33" s="87"/>
      <c r="D33" s="93">
        <f t="shared" si="0"/>
        <v>0</v>
      </c>
    </row>
    <row r="34" spans="2:4" outlineLevel="1" x14ac:dyDescent="0.35">
      <c r="B34" s="92" t="s">
        <v>71</v>
      </c>
      <c r="C34" s="87"/>
      <c r="D34" s="93">
        <f t="shared" si="0"/>
        <v>0</v>
      </c>
    </row>
    <row r="35" spans="2:4" outlineLevel="1" x14ac:dyDescent="0.35">
      <c r="B35" s="92" t="s">
        <v>72</v>
      </c>
      <c r="C35" s="87"/>
      <c r="D35" s="93">
        <f t="shared" si="0"/>
        <v>0</v>
      </c>
    </row>
    <row r="36" spans="2:4" outlineLevel="1" x14ac:dyDescent="0.35">
      <c r="B36" s="92" t="s">
        <v>73</v>
      </c>
      <c r="C36" s="87"/>
      <c r="D36" s="93">
        <f t="shared" si="0"/>
        <v>0</v>
      </c>
    </row>
    <row r="37" spans="2:4" outlineLevel="1" x14ac:dyDescent="0.35">
      <c r="B37" s="83" t="s">
        <v>214</v>
      </c>
      <c r="C37" s="87"/>
      <c r="D37" s="93">
        <f t="shared" si="0"/>
        <v>0</v>
      </c>
    </row>
    <row r="38" spans="2:4" outlineLevel="1" x14ac:dyDescent="0.35">
      <c r="B38" s="92" t="s">
        <v>74</v>
      </c>
      <c r="C38" s="87"/>
      <c r="D38" s="93">
        <f t="shared" si="0"/>
        <v>0</v>
      </c>
    </row>
    <row r="39" spans="2:4" outlineLevel="1" x14ac:dyDescent="0.35">
      <c r="B39" s="92" t="s">
        <v>75</v>
      </c>
      <c r="C39" s="87"/>
      <c r="D39" s="93">
        <f t="shared" si="0"/>
        <v>0</v>
      </c>
    </row>
    <row r="40" spans="2:4" outlineLevel="1" x14ac:dyDescent="0.35">
      <c r="B40" s="92" t="s">
        <v>76</v>
      </c>
      <c r="C40" s="87"/>
      <c r="D40" s="93">
        <f t="shared" si="0"/>
        <v>0</v>
      </c>
    </row>
    <row r="41" spans="2:4" outlineLevel="1" x14ac:dyDescent="0.35">
      <c r="B41" s="92" t="s">
        <v>77</v>
      </c>
      <c r="C41" s="87"/>
      <c r="D41" s="93">
        <f t="shared" si="0"/>
        <v>0</v>
      </c>
    </row>
    <row r="42" spans="2:4" outlineLevel="1" x14ac:dyDescent="0.35">
      <c r="B42" s="92" t="s">
        <v>78</v>
      </c>
      <c r="C42" s="87"/>
      <c r="D42" s="93">
        <f t="shared" si="0"/>
        <v>0</v>
      </c>
    </row>
    <row r="43" spans="2:4" outlineLevel="1" x14ac:dyDescent="0.35">
      <c r="B43" s="92" t="s">
        <v>79</v>
      </c>
      <c r="C43" s="87">
        <v>25150803.600000001</v>
      </c>
      <c r="D43" s="93">
        <f t="shared" si="0"/>
        <v>0.87783937760126207</v>
      </c>
    </row>
    <row r="44" spans="2:4" outlineLevel="1" x14ac:dyDescent="0.35">
      <c r="B44" s="92" t="s">
        <v>80</v>
      </c>
      <c r="C44" s="87"/>
      <c r="D44" s="93">
        <f t="shared" si="0"/>
        <v>0</v>
      </c>
    </row>
    <row r="45" spans="2:4" outlineLevel="1" x14ac:dyDescent="0.35">
      <c r="B45" s="92" t="s">
        <v>81</v>
      </c>
      <c r="C45" s="87"/>
      <c r="D45" s="93">
        <f t="shared" si="0"/>
        <v>0</v>
      </c>
    </row>
    <row r="46" spans="2:4" outlineLevel="1" x14ac:dyDescent="0.35">
      <c r="B46" s="92" t="s">
        <v>82</v>
      </c>
      <c r="C46" s="87"/>
      <c r="D46" s="93">
        <f t="shared" si="0"/>
        <v>0</v>
      </c>
    </row>
    <row r="47" spans="2:4" outlineLevel="1" x14ac:dyDescent="0.35">
      <c r="B47" s="92" t="s">
        <v>83</v>
      </c>
      <c r="C47" s="87"/>
      <c r="D47" s="93">
        <f t="shared" si="0"/>
        <v>0</v>
      </c>
    </row>
    <row r="48" spans="2:4" outlineLevel="1" x14ac:dyDescent="0.35">
      <c r="B48" s="92" t="s">
        <v>84</v>
      </c>
      <c r="C48" s="87"/>
      <c r="D48" s="93">
        <f t="shared" si="0"/>
        <v>0</v>
      </c>
    </row>
    <row r="49" spans="2:4" outlineLevel="1" x14ac:dyDescent="0.35">
      <c r="B49" s="92" t="s">
        <v>85</v>
      </c>
      <c r="C49" s="87"/>
      <c r="D49" s="93">
        <f t="shared" si="0"/>
        <v>0</v>
      </c>
    </row>
    <row r="50" spans="2:4" outlineLevel="1" x14ac:dyDescent="0.35">
      <c r="B50" s="92" t="s">
        <v>86</v>
      </c>
      <c r="C50" s="87"/>
      <c r="D50" s="93">
        <f t="shared" si="0"/>
        <v>0</v>
      </c>
    </row>
    <row r="51" spans="2:4" outlineLevel="1" x14ac:dyDescent="0.35">
      <c r="B51" s="92" t="s">
        <v>87</v>
      </c>
      <c r="C51" s="87"/>
      <c r="D51" s="93">
        <f t="shared" si="0"/>
        <v>0</v>
      </c>
    </row>
    <row r="52" spans="2:4" outlineLevel="1" x14ac:dyDescent="0.35">
      <c r="B52" s="92" t="s">
        <v>88</v>
      </c>
      <c r="C52" s="87"/>
      <c r="D52" s="93">
        <f t="shared" si="0"/>
        <v>0</v>
      </c>
    </row>
    <row r="53" spans="2:4" outlineLevel="1" x14ac:dyDescent="0.35">
      <c r="B53" s="92" t="s">
        <v>89</v>
      </c>
      <c r="C53" s="87"/>
      <c r="D53" s="93">
        <f t="shared" si="0"/>
        <v>0</v>
      </c>
    </row>
    <row r="54" spans="2:4" outlineLevel="1" x14ac:dyDescent="0.35">
      <c r="B54" s="92" t="s">
        <v>90</v>
      </c>
      <c r="C54" s="87"/>
      <c r="D54" s="93">
        <f t="shared" si="0"/>
        <v>0</v>
      </c>
    </row>
    <row r="55" spans="2:4" x14ac:dyDescent="0.35">
      <c r="B55" s="82" t="s">
        <v>91</v>
      </c>
      <c r="C55" s="89">
        <f>SUM(C56:C58)</f>
        <v>0</v>
      </c>
      <c r="D55" s="91">
        <f>SUM(D56:D58)</f>
        <v>0</v>
      </c>
    </row>
    <row r="56" spans="2:4" outlineLevel="1" x14ac:dyDescent="0.35">
      <c r="B56" s="92" t="s">
        <v>92</v>
      </c>
      <c r="C56" s="87"/>
      <c r="D56" s="93">
        <f t="shared" si="0"/>
        <v>0</v>
      </c>
    </row>
    <row r="57" spans="2:4" outlineLevel="1" x14ac:dyDescent="0.35">
      <c r="B57" s="92" t="s">
        <v>93</v>
      </c>
      <c r="C57" s="87"/>
      <c r="D57" s="93">
        <f t="shared" si="0"/>
        <v>0</v>
      </c>
    </row>
    <row r="58" spans="2:4" outlineLevel="1" x14ac:dyDescent="0.35">
      <c r="B58" s="92" t="s">
        <v>94</v>
      </c>
      <c r="C58" s="87"/>
      <c r="D58" s="93">
        <f t="shared" si="0"/>
        <v>0</v>
      </c>
    </row>
    <row r="59" spans="2:4" x14ac:dyDescent="0.35">
      <c r="B59" s="82" t="s">
        <v>95</v>
      </c>
      <c r="C59" s="89"/>
      <c r="D59" s="91">
        <f t="shared" si="0"/>
        <v>0</v>
      </c>
    </row>
    <row r="60" spans="2:4" x14ac:dyDescent="0.35">
      <c r="B60" s="82" t="s">
        <v>96</v>
      </c>
      <c r="C60" s="89"/>
      <c r="D60" s="91">
        <f t="shared" si="0"/>
        <v>0</v>
      </c>
    </row>
    <row r="61" spans="2:4" x14ac:dyDescent="0.35">
      <c r="B61" s="94" t="s">
        <v>35</v>
      </c>
      <c r="C61" s="102">
        <f>C26+C55+C59+C60</f>
        <v>28650803.600000001</v>
      </c>
      <c r="D61" s="104">
        <f>D26+D55+D59+D60</f>
        <v>1</v>
      </c>
    </row>
  </sheetData>
  <pageMargins left="0.7" right="0.7" top="0.75" bottom="0.75" header="0.3" footer="0.3"/>
  <pageSetup paperSize="9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2"/>
  <sheetViews>
    <sheetView showGridLines="0" workbookViewId="0"/>
  </sheetViews>
  <sheetFormatPr baseColWidth="10" defaultColWidth="9.1796875" defaultRowHeight="14.5" x14ac:dyDescent="0.35"/>
  <cols>
    <col min="1" max="1" width="22.7265625" style="105" bestFit="1" customWidth="1"/>
    <col min="2" max="2" width="46.453125" style="105" customWidth="1"/>
    <col min="3" max="3" width="65.453125" style="105" customWidth="1"/>
    <col min="4" max="16384" width="9.1796875" style="105"/>
  </cols>
  <sheetData>
    <row r="2" spans="1:3" x14ac:dyDescent="0.35">
      <c r="B2" s="106"/>
      <c r="C2" s="106"/>
    </row>
    <row r="3" spans="1:3" ht="29" x14ac:dyDescent="0.35">
      <c r="A3" s="105" t="s">
        <v>186</v>
      </c>
      <c r="B3" s="106" t="s">
        <v>6</v>
      </c>
      <c r="C3" s="106" t="s">
        <v>192</v>
      </c>
    </row>
    <row r="4" spans="1:3" ht="29" x14ac:dyDescent="0.35">
      <c r="B4" s="106" t="s">
        <v>7</v>
      </c>
      <c r="C4" s="106" t="s">
        <v>193</v>
      </c>
    </row>
    <row r="5" spans="1:3" ht="29" x14ac:dyDescent="0.35">
      <c r="B5" s="106" t="s">
        <v>175</v>
      </c>
      <c r="C5" s="106" t="s">
        <v>185</v>
      </c>
    </row>
    <row r="6" spans="1:3" x14ac:dyDescent="0.35">
      <c r="B6" s="106" t="s">
        <v>16</v>
      </c>
      <c r="C6" s="107" t="s">
        <v>189</v>
      </c>
    </row>
    <row r="7" spans="1:3" x14ac:dyDescent="0.35">
      <c r="B7" s="106"/>
      <c r="C7" s="106"/>
    </row>
    <row r="8" spans="1:3" x14ac:dyDescent="0.35">
      <c r="B8" s="106"/>
      <c r="C8" s="108"/>
    </row>
    <row r="9" spans="1:3" x14ac:dyDescent="0.35">
      <c r="B9" s="106"/>
      <c r="C9" s="108"/>
    </row>
    <row r="10" spans="1:3" x14ac:dyDescent="0.35">
      <c r="B10" s="106"/>
      <c r="C10" s="108"/>
    </row>
    <row r="12" spans="1:3" x14ac:dyDescent="0.35">
      <c r="A12" s="105" t="s">
        <v>190</v>
      </c>
      <c r="C12" s="105" t="s">
        <v>191</v>
      </c>
    </row>
  </sheetData>
  <pageMargins left="0.7" right="0.7" top="0.75" bottom="0.75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115</vt:i4>
      </vt:variant>
    </vt:vector>
  </HeadingPairs>
  <TitlesOfParts>
    <vt:vector size="119" baseType="lpstr">
      <vt:lpstr>Overview</vt:lpstr>
      <vt:lpstr>Primärdeckung</vt:lpstr>
      <vt:lpstr>Ersatzdeckung</vt:lpstr>
      <vt:lpstr>Glossar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ANZAHL_ASSETS</vt:lpstr>
      <vt:lpstr>ANZAHL_EMISSIONEN</vt:lpstr>
      <vt:lpstr>ANZAHL_IMMOBILIEN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DECKUNGSWERTE_NUTZUNGSART_GEF</vt:lpstr>
      <vt:lpstr>DECKUNGSWERTE_NUTZUNGSART_GEM</vt:lpstr>
      <vt:lpstr>DECKUNGSWERTE_NUTZUNGSART_GEW</vt:lpstr>
      <vt:lpstr>DECKUNGSWERTE_NUTZUNGSART_GEWERBLICH</vt:lpstr>
      <vt:lpstr>DECKUNGSWERTE_NUTZUNGSART_IND</vt:lpstr>
      <vt:lpstr>DECKUNGSWERTE_NUTZUNGSART_LAND</vt:lpstr>
      <vt:lpstr>DECKUNGSWERTE_NUTZUNGSART_OFFICE</vt:lpstr>
      <vt:lpstr>DECKUNGSWERTE_NUTZUNGSART_PRIVAT</vt:lpstr>
      <vt:lpstr>DECKUNGSWERTE_NUTZUNGSART_SONST</vt:lpstr>
      <vt:lpstr>DECKUNGSWERTE_NUTZUNGSART_TOUR</vt:lpstr>
      <vt:lpstr>DERIVATDATEN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LTV_COMMERCIAL_0_40</vt:lpstr>
      <vt:lpstr>LTV_COMMERCIAL_100_105</vt:lpstr>
      <vt:lpstr>LTV_COMMERCIAL_105</vt:lpstr>
      <vt:lpstr>LTV_COMMERCIAL_40_50</vt:lpstr>
      <vt:lpstr>LTV_COMMERCIAL_50_60</vt:lpstr>
      <vt:lpstr>LTV_COMMERCIAL_60_70</vt:lpstr>
      <vt:lpstr>LTV_COMMERCIAL_70_80</vt:lpstr>
      <vt:lpstr>LTV_COMMERCIAL_80_85</vt:lpstr>
      <vt:lpstr>LTV_COMMERCIAL_85_90</vt:lpstr>
      <vt:lpstr>LTV_COMMERCIAL_90_95</vt:lpstr>
      <vt:lpstr>LTV_COMMERCIAL_95_100</vt:lpstr>
      <vt:lpstr>LTV_MOODYS</vt:lpstr>
      <vt:lpstr>LTV_OESTERREICH</vt:lpstr>
      <vt:lpstr>LTV_RESIDENTIAL_0_40</vt:lpstr>
      <vt:lpstr>LTV_RESIDENTIAL_100_105</vt:lpstr>
      <vt:lpstr>LTV_RESIDENTIAL_105</vt:lpstr>
      <vt:lpstr>LTV_RESIDENTIAL_40_50</vt:lpstr>
      <vt:lpstr>LTV_RESIDENTIAL_50_60</vt:lpstr>
      <vt:lpstr>LTV_RESIDENTIAL_60_70</vt:lpstr>
      <vt:lpstr>LTV_RESIDENTIAL_70_80</vt:lpstr>
      <vt:lpstr>LTV_RESIDENTIAL_80_85</vt:lpstr>
      <vt:lpstr>LTV_RESIDENTIAL_85_90</vt:lpstr>
      <vt:lpstr>LTV_RESIDENTIAL_90_95</vt:lpstr>
      <vt:lpstr>LTV_RESIDENTIAL_95_100</vt:lpstr>
      <vt:lpstr>LTVKONSOLIDIERT_0_40</vt:lpstr>
      <vt:lpstr>LTVKONSOLIDIERT_100_105</vt:lpstr>
      <vt:lpstr>LTVKONSOLIDIERT_105</vt:lpstr>
      <vt:lpstr>LTVKONSOLIDIERT_40_50</vt:lpstr>
      <vt:lpstr>LTVKONSOLIDIERT_50_60</vt:lpstr>
      <vt:lpstr>LTVKONSOLIDIERT_60_70</vt:lpstr>
      <vt:lpstr>LTVKONSOLIDIERT_70_80</vt:lpstr>
      <vt:lpstr>LTVKONSOLIDIERT_80_85</vt:lpstr>
      <vt:lpstr>LTVKONSOLIDIERT_85_90</vt:lpstr>
      <vt:lpstr>LTVKONSOLIDIERT_90_95</vt:lpstr>
      <vt:lpstr>LTVKONSOLIDIERT_95_100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SEASONING_COMMERCIAL</vt:lpstr>
      <vt:lpstr>SEASONING_DURCHSCHN_JAHRE</vt:lpstr>
      <vt:lpstr>SEASONING_KONSOLIDIERT</vt:lpstr>
      <vt:lpstr>SEASONING_RESIDENTIAL</vt:lpstr>
      <vt:lpstr>WAL_GESAMT_AKTIV_COMMERCIAL_TILGUNG</vt:lpstr>
      <vt:lpstr>WAL_GESAMT_AKTIV_COMMERCIAL_VERTRAGLICH</vt:lpstr>
      <vt:lpstr>WAL_GESAMT_AKTIV_RESIDENTIAL_TILGUNG</vt:lpstr>
      <vt:lpstr>WAL_GESAMT_AKTIV_RESIDENTIAL_VERTRAGLICH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Reiter Marco</cp:lastModifiedBy>
  <cp:lastPrinted>2014-04-08T13:44:04Z</cp:lastPrinted>
  <dcterms:created xsi:type="dcterms:W3CDTF">2013-10-29T11:27:30Z</dcterms:created>
  <dcterms:modified xsi:type="dcterms:W3CDTF">2019-10-17T11:27:33Z</dcterms:modified>
</cp:coreProperties>
</file>