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2551\Liquiditätsmanagement\Funding\Deckungsstöcke\Reporting für Pfandbrief-Forum und Treuhänder\2022\2022-06\"/>
    </mc:Choice>
  </mc:AlternateContent>
  <xr:revisionPtr revIDLastSave="0" documentId="13_ncr:1_{EEEFBCD8-F6D1-49F2-AAF1-43B188251C01}" xr6:coauthVersionLast="47" xr6:coauthVersionMax="47" xr10:uidLastSave="{00000000-0000-0000-0000-000000000000}"/>
  <bookViews>
    <workbookView xWindow="-25320" yWindow="-120" windowWidth="25440" windowHeight="15540" activeTab="2" xr2:uid="{00000000-000D-0000-FFFF-FFFF00000000}"/>
  </bookViews>
  <sheets>
    <sheet name="Overview" sheetId="1" r:id="rId1"/>
    <sheet name="Primary Cover Pool" sheetId="2" r:id="rId2"/>
    <sheet name="Substitute Collateral" sheetId="3" r:id="rId3"/>
    <sheet name="Language" sheetId="5" state="hidden" r:id="rId4"/>
  </sheets>
  <externalReferences>
    <externalReference r:id="rId5"/>
    <externalReference r:id="rId6"/>
  </externalReferences>
  <definedNames>
    <definedName name="ANZAHL_ASSETS">Overview!$D$17</definedName>
    <definedName name="ANZAHL_EMISSIONEN">Overview!$D$31</definedName>
    <definedName name="ANZAHL_SCHULDNER">Overview!$D$18</definedName>
    <definedName name="_xlnm.Print_Area" localSheetId="0">Overview!$A$1:$E$35</definedName>
    <definedName name="_xlnm.Print_Area" localSheetId="1">'Primary Cover Pool'!$A$1:$H$201</definedName>
    <definedName name="_xlnm.Print_Area" localSheetId="2">'Substitute Collateral'!$A$1:$D$62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2" i="2" l="1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D32" i="1"/>
  <c r="D29" i="1"/>
  <c r="D21" i="1"/>
  <c r="D20" i="1"/>
  <c r="C55" i="3"/>
  <c r="D8" i="3"/>
  <c r="D9" i="3" s="1"/>
  <c r="D14" i="2"/>
  <c r="C14" i="2"/>
  <c r="H200" i="2" l="1"/>
  <c r="C26" i="3" l="1"/>
  <c r="C61" i="3" s="1"/>
  <c r="C17" i="3" l="1"/>
  <c r="C25" i="3"/>
  <c r="B40" i="3" l="1"/>
  <c r="D200" i="2" l="1"/>
  <c r="C175" i="2"/>
  <c r="G175" i="2"/>
  <c r="G150" i="2"/>
  <c r="C150" i="2"/>
  <c r="C142" i="2"/>
  <c r="C113" i="2"/>
  <c r="C93" i="2"/>
  <c r="C64" i="2"/>
  <c r="G58" i="2"/>
  <c r="C58" i="2"/>
  <c r="C44" i="2"/>
  <c r="H28" i="2"/>
  <c r="D28" i="2"/>
  <c r="B2" i="3"/>
  <c r="B4" i="3"/>
  <c r="D4" i="3"/>
  <c r="B5" i="3"/>
  <c r="B6" i="3"/>
  <c r="B7" i="3"/>
  <c r="B8" i="3"/>
  <c r="B9" i="3"/>
  <c r="B11" i="3"/>
  <c r="C11" i="3"/>
  <c r="D11" i="3"/>
  <c r="B12" i="3"/>
  <c r="B13" i="3"/>
  <c r="B14" i="3"/>
  <c r="B15" i="3"/>
  <c r="B17" i="3"/>
  <c r="D17" i="3"/>
  <c r="B18" i="3"/>
  <c r="B19" i="3"/>
  <c r="B20" i="3"/>
  <c r="B21" i="3"/>
  <c r="B22" i="3"/>
  <c r="B23" i="3"/>
  <c r="B25" i="3"/>
  <c r="D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7" i="3"/>
  <c r="B58" i="3"/>
  <c r="B59" i="3"/>
  <c r="B60" i="3"/>
  <c r="B61" i="3"/>
  <c r="B1" i="3"/>
  <c r="F130" i="2" l="1"/>
  <c r="C99" i="2"/>
  <c r="D28" i="3"/>
  <c r="C23" i="3"/>
  <c r="C15" i="3"/>
  <c r="D15" i="3"/>
  <c r="D37" i="3" l="1"/>
  <c r="D36" i="3"/>
  <c r="D27" i="3"/>
  <c r="D94" i="2"/>
  <c r="D75" i="2"/>
  <c r="D65" i="2"/>
  <c r="D175" i="2"/>
  <c r="H175" i="2"/>
  <c r="D150" i="2"/>
  <c r="H150" i="2"/>
  <c r="D81" i="2"/>
  <c r="D91" i="2"/>
  <c r="D72" i="2"/>
  <c r="D142" i="2"/>
  <c r="D88" i="2"/>
  <c r="D74" i="2"/>
  <c r="D78" i="2"/>
  <c r="D82" i="2"/>
  <c r="D79" i="2"/>
  <c r="D76" i="2"/>
  <c r="D92" i="2"/>
  <c r="D86" i="2"/>
  <c r="D69" i="2"/>
  <c r="D85" i="2"/>
  <c r="D67" i="2"/>
  <c r="D83" i="2"/>
  <c r="D98" i="2"/>
  <c r="D80" i="2"/>
  <c r="D95" i="2"/>
  <c r="D90" i="2"/>
  <c r="D73" i="2"/>
  <c r="D89" i="2"/>
  <c r="F113" i="2"/>
  <c r="D66" i="2"/>
  <c r="D71" i="2"/>
  <c r="D87" i="2"/>
  <c r="D68" i="2"/>
  <c r="D84" i="2"/>
  <c r="D70" i="2"/>
  <c r="D97" i="2"/>
  <c r="D77" i="2"/>
  <c r="D96" i="2"/>
  <c r="D58" i="2"/>
  <c r="H58" i="2"/>
  <c r="D44" i="2"/>
  <c r="D64" i="2" l="1"/>
  <c r="D93" i="2"/>
  <c r="G113" i="2"/>
  <c r="G130" i="2" l="1"/>
  <c r="D99" i="2"/>
  <c r="B200" i="2" l="1"/>
  <c r="F200" i="2"/>
  <c r="B2" i="2"/>
  <c r="B4" i="2"/>
  <c r="C5" i="2"/>
  <c r="D5" i="2"/>
  <c r="B6" i="2"/>
  <c r="B7" i="2"/>
  <c r="B8" i="2"/>
  <c r="B9" i="2"/>
  <c r="B10" i="2"/>
  <c r="B11" i="2"/>
  <c r="B12" i="2"/>
  <c r="B13" i="2"/>
  <c r="B14" i="2"/>
  <c r="B16" i="2"/>
  <c r="B18" i="2"/>
  <c r="D18" i="2"/>
  <c r="B19" i="2"/>
  <c r="B20" i="2"/>
  <c r="B22" i="2"/>
  <c r="D22" i="2"/>
  <c r="F22" i="2"/>
  <c r="H22" i="2"/>
  <c r="B23" i="2"/>
  <c r="F23" i="2"/>
  <c r="B24" i="2"/>
  <c r="F24" i="2"/>
  <c r="B25" i="2"/>
  <c r="F25" i="2"/>
  <c r="B26" i="2"/>
  <c r="F26" i="2"/>
  <c r="B27" i="2"/>
  <c r="F27" i="2"/>
  <c r="B28" i="2"/>
  <c r="F28" i="2"/>
  <c r="B30" i="2"/>
  <c r="B32" i="2"/>
  <c r="C32" i="2"/>
  <c r="D32" i="2"/>
  <c r="B33" i="2"/>
  <c r="B34" i="2"/>
  <c r="B35" i="2"/>
  <c r="B36" i="2"/>
  <c r="B37" i="2"/>
  <c r="B38" i="2"/>
  <c r="B39" i="2"/>
  <c r="B40" i="2"/>
  <c r="B41" i="2"/>
  <c r="B42" i="2"/>
  <c r="B43" i="2"/>
  <c r="B44" i="2"/>
  <c r="B46" i="2"/>
  <c r="C46" i="2"/>
  <c r="D46" i="2"/>
  <c r="F46" i="2"/>
  <c r="G46" i="2"/>
  <c r="H46" i="2"/>
  <c r="B47" i="2"/>
  <c r="F47" i="2"/>
  <c r="B48" i="2"/>
  <c r="F48" i="2"/>
  <c r="B49" i="2"/>
  <c r="F49" i="2"/>
  <c r="B50" i="2"/>
  <c r="F50" i="2"/>
  <c r="B51" i="2"/>
  <c r="F51" i="2"/>
  <c r="B52" i="2"/>
  <c r="F52" i="2"/>
  <c r="B53" i="2"/>
  <c r="F53" i="2"/>
  <c r="B54" i="2"/>
  <c r="F54" i="2"/>
  <c r="B55" i="2"/>
  <c r="F55" i="2"/>
  <c r="B56" i="2"/>
  <c r="F56" i="2"/>
  <c r="B57" i="2"/>
  <c r="F57" i="2"/>
  <c r="B58" i="2"/>
  <c r="F58" i="2"/>
  <c r="B59" i="2"/>
  <c r="B61" i="2"/>
  <c r="B63" i="2"/>
  <c r="C63" i="2"/>
  <c r="D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5" i="2"/>
  <c r="B96" i="2"/>
  <c r="B97" i="2"/>
  <c r="B98" i="2"/>
  <c r="B99" i="2"/>
  <c r="B101" i="2"/>
  <c r="C102" i="2"/>
  <c r="F102" i="2"/>
  <c r="G102" i="2"/>
  <c r="H102" i="2"/>
  <c r="B113" i="2"/>
  <c r="B115" i="2"/>
  <c r="B117" i="2"/>
  <c r="C117" i="2"/>
  <c r="F117" i="2"/>
  <c r="G117" i="2"/>
  <c r="H117" i="2"/>
  <c r="B118" i="2"/>
  <c r="C118" i="2"/>
  <c r="B119" i="2"/>
  <c r="C119" i="2"/>
  <c r="B120" i="2"/>
  <c r="C120" i="2"/>
  <c r="B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2" i="2"/>
  <c r="B134" i="2"/>
  <c r="B136" i="2"/>
  <c r="C136" i="2"/>
  <c r="D136" i="2"/>
  <c r="B137" i="2"/>
  <c r="B138" i="2"/>
  <c r="B139" i="2"/>
  <c r="B140" i="2"/>
  <c r="B141" i="2"/>
  <c r="B142" i="2"/>
  <c r="B144" i="2"/>
  <c r="C144" i="2"/>
  <c r="D144" i="2"/>
  <c r="F144" i="2"/>
  <c r="G144" i="2"/>
  <c r="H144" i="2"/>
  <c r="B145" i="2"/>
  <c r="F145" i="2"/>
  <c r="B146" i="2"/>
  <c r="F146" i="2"/>
  <c r="B147" i="2"/>
  <c r="F147" i="2"/>
  <c r="B148" i="2"/>
  <c r="F148" i="2"/>
  <c r="B149" i="2"/>
  <c r="F149" i="2"/>
  <c r="B150" i="2"/>
  <c r="F150" i="2"/>
  <c r="B153" i="2"/>
  <c r="B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4" i="2"/>
  <c r="B165" i="2"/>
  <c r="C165" i="2"/>
  <c r="D165" i="2"/>
  <c r="E165" i="2"/>
  <c r="F165" i="2"/>
  <c r="G165" i="2"/>
  <c r="B166" i="2"/>
  <c r="C166" i="2"/>
  <c r="D166" i="2"/>
  <c r="E166" i="2"/>
  <c r="F166" i="2"/>
  <c r="G166" i="2"/>
  <c r="B168" i="2"/>
  <c r="B169" i="2"/>
  <c r="C169" i="2"/>
  <c r="D169" i="2"/>
  <c r="F169" i="2"/>
  <c r="G169" i="2"/>
  <c r="H169" i="2"/>
  <c r="B170" i="2"/>
  <c r="F170" i="2"/>
  <c r="B171" i="2"/>
  <c r="F171" i="2"/>
  <c r="B172" i="2"/>
  <c r="F172" i="2"/>
  <c r="B173" i="2"/>
  <c r="F173" i="2"/>
  <c r="B174" i="2"/>
  <c r="F174" i="2"/>
  <c r="B175" i="2"/>
  <c r="F175" i="2"/>
  <c r="B190" i="2"/>
  <c r="B192" i="2"/>
  <c r="D192" i="2"/>
  <c r="B193" i="2"/>
  <c r="B195" i="2"/>
  <c r="D195" i="2"/>
  <c r="F195" i="2"/>
  <c r="H195" i="2"/>
  <c r="B196" i="2"/>
  <c r="F196" i="2"/>
  <c r="B197" i="2"/>
  <c r="F197" i="2"/>
  <c r="B198" i="2"/>
  <c r="F198" i="2"/>
  <c r="B199" i="2"/>
  <c r="F199" i="2"/>
  <c r="H1" i="2"/>
  <c r="B1" i="2"/>
  <c r="B37" i="1"/>
  <c r="B36" i="1"/>
  <c r="B34" i="1"/>
  <c r="H297" i="5"/>
  <c r="H296" i="5"/>
  <c r="H295" i="5"/>
  <c r="H294" i="5"/>
  <c r="H293" i="5"/>
  <c r="G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G263" i="5"/>
  <c r="G260" i="5"/>
  <c r="H259" i="5"/>
  <c r="H258" i="5"/>
  <c r="H257" i="5"/>
  <c r="H256" i="5"/>
  <c r="H255" i="5"/>
  <c r="H252" i="5"/>
  <c r="G252" i="5"/>
  <c r="H245" i="5"/>
  <c r="P297" i="5"/>
  <c r="P296" i="5"/>
  <c r="P295" i="5"/>
  <c r="P294" i="5"/>
  <c r="P293" i="5"/>
  <c r="O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O263" i="5"/>
  <c r="O260" i="5"/>
  <c r="P259" i="5"/>
  <c r="P258" i="5"/>
  <c r="P257" i="5"/>
  <c r="P256" i="5"/>
  <c r="P255" i="5"/>
  <c r="P252" i="5"/>
  <c r="O252" i="5"/>
  <c r="P245" i="5"/>
  <c r="T237" i="5"/>
  <c r="P237" i="5"/>
  <c r="S212" i="5"/>
  <c r="O212" i="5"/>
  <c r="P211" i="5"/>
  <c r="P210" i="5"/>
  <c r="P209" i="5"/>
  <c r="P208" i="5"/>
  <c r="P207" i="5"/>
  <c r="S187" i="5"/>
  <c r="O187" i="5"/>
  <c r="T186" i="5"/>
  <c r="P186" i="5"/>
  <c r="T185" i="5"/>
  <c r="P185" i="5"/>
  <c r="T184" i="5"/>
  <c r="P184" i="5"/>
  <c r="T183" i="5"/>
  <c r="P183" i="5"/>
  <c r="T182" i="5"/>
  <c r="P182" i="5"/>
  <c r="O179" i="5"/>
  <c r="P178" i="5"/>
  <c r="P177" i="5"/>
  <c r="P176" i="5"/>
  <c r="P175" i="5"/>
  <c r="P174" i="5"/>
  <c r="R159" i="5"/>
  <c r="R155" i="5"/>
  <c r="O150" i="5"/>
  <c r="S149" i="5"/>
  <c r="R149" i="5"/>
  <c r="S148" i="5"/>
  <c r="R148" i="5"/>
  <c r="S147" i="5"/>
  <c r="R147" i="5"/>
  <c r="S146" i="5"/>
  <c r="R146" i="5"/>
  <c r="S145" i="5"/>
  <c r="R145" i="5"/>
  <c r="S144" i="5"/>
  <c r="R144" i="5"/>
  <c r="S143" i="5"/>
  <c r="R143" i="5"/>
  <c r="S142" i="5"/>
  <c r="R142" i="5"/>
  <c r="S141" i="5"/>
  <c r="R141" i="5"/>
  <c r="S140" i="5"/>
  <c r="R140" i="5"/>
  <c r="P135" i="5"/>
  <c r="P134" i="5"/>
  <c r="P133" i="5"/>
  <c r="P132" i="5"/>
  <c r="P131" i="5"/>
  <c r="O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O101" i="5"/>
  <c r="S95" i="5"/>
  <c r="O95" i="5"/>
  <c r="T94" i="5"/>
  <c r="P94" i="5"/>
  <c r="T93" i="5"/>
  <c r="P93" i="5"/>
  <c r="T92" i="5"/>
  <c r="P92" i="5"/>
  <c r="T91" i="5"/>
  <c r="P91" i="5"/>
  <c r="T90" i="5"/>
  <c r="P90" i="5"/>
  <c r="T89" i="5"/>
  <c r="P89" i="5"/>
  <c r="T88" i="5"/>
  <c r="P88" i="5"/>
  <c r="T87" i="5"/>
  <c r="P87" i="5"/>
  <c r="T86" i="5"/>
  <c r="P86" i="5"/>
  <c r="T85" i="5"/>
  <c r="P85" i="5"/>
  <c r="T84" i="5"/>
  <c r="P84" i="5"/>
  <c r="O81" i="5"/>
  <c r="P80" i="5"/>
  <c r="P79" i="5"/>
  <c r="P78" i="5"/>
  <c r="P77" i="5"/>
  <c r="P76" i="5"/>
  <c r="P75" i="5"/>
  <c r="P74" i="5"/>
  <c r="P73" i="5"/>
  <c r="P72" i="5"/>
  <c r="P71" i="5"/>
  <c r="P70" i="5"/>
  <c r="T65" i="5"/>
  <c r="P65" i="5"/>
  <c r="P46" i="5"/>
  <c r="O46" i="5"/>
  <c r="P43" i="5"/>
  <c r="O43" i="5"/>
  <c r="K237" i="5"/>
  <c r="G237" i="5"/>
  <c r="J212" i="5"/>
  <c r="F212" i="5"/>
  <c r="G207" i="5" s="1"/>
  <c r="G212" i="5" s="1"/>
  <c r="G211" i="5"/>
  <c r="G210" i="5"/>
  <c r="G209" i="5"/>
  <c r="G208" i="5"/>
  <c r="J187" i="5"/>
  <c r="F187" i="5"/>
  <c r="K186" i="5"/>
  <c r="G186" i="5"/>
  <c r="K185" i="5"/>
  <c r="G185" i="5"/>
  <c r="K184" i="5"/>
  <c r="G184" i="5"/>
  <c r="K183" i="5"/>
  <c r="G183" i="5"/>
  <c r="K182" i="5"/>
  <c r="G182" i="5"/>
  <c r="F179" i="5"/>
  <c r="G178" i="5"/>
  <c r="G177" i="5"/>
  <c r="G176" i="5"/>
  <c r="G175" i="5"/>
  <c r="T211" i="5" s="1"/>
  <c r="G174" i="5"/>
  <c r="I159" i="5"/>
  <c r="I155" i="5"/>
  <c r="F150" i="5"/>
  <c r="J149" i="5"/>
  <c r="I149" i="5"/>
  <c r="J148" i="5"/>
  <c r="I148" i="5"/>
  <c r="J147" i="5"/>
  <c r="I147" i="5"/>
  <c r="J146" i="5"/>
  <c r="I146" i="5"/>
  <c r="J145" i="5"/>
  <c r="I145" i="5"/>
  <c r="J144" i="5"/>
  <c r="I144" i="5"/>
  <c r="J143" i="5"/>
  <c r="I143" i="5"/>
  <c r="J142" i="5"/>
  <c r="I142" i="5"/>
  <c r="J141" i="5"/>
  <c r="I141" i="5"/>
  <c r="J140" i="5"/>
  <c r="I140" i="5"/>
  <c r="G135" i="5"/>
  <c r="G134" i="5"/>
  <c r="G133" i="5"/>
  <c r="G132" i="5"/>
  <c r="G131" i="5"/>
  <c r="F130" i="5"/>
  <c r="S164" i="5" s="1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F101" i="5"/>
  <c r="J95" i="5"/>
  <c r="F95" i="5"/>
  <c r="K94" i="5"/>
  <c r="G94" i="5"/>
  <c r="K93" i="5"/>
  <c r="G93" i="5"/>
  <c r="K92" i="5"/>
  <c r="G92" i="5"/>
  <c r="K91" i="5"/>
  <c r="G91" i="5"/>
  <c r="K90" i="5"/>
  <c r="G90" i="5"/>
  <c r="K89" i="5"/>
  <c r="G89" i="5"/>
  <c r="K88" i="5"/>
  <c r="G88" i="5"/>
  <c r="K87" i="5"/>
  <c r="G87" i="5"/>
  <c r="K86" i="5"/>
  <c r="G86" i="5"/>
  <c r="K85" i="5"/>
  <c r="G85" i="5"/>
  <c r="K84" i="5"/>
  <c r="G84" i="5"/>
  <c r="F81" i="5"/>
  <c r="G80" i="5"/>
  <c r="G79" i="5"/>
  <c r="G78" i="5"/>
  <c r="G77" i="5"/>
  <c r="G76" i="5"/>
  <c r="G75" i="5"/>
  <c r="G74" i="5"/>
  <c r="G73" i="5"/>
  <c r="G72" i="5"/>
  <c r="G71" i="5"/>
  <c r="G70" i="5"/>
  <c r="K65" i="5"/>
  <c r="G65" i="5"/>
  <c r="G46" i="5"/>
  <c r="F46" i="5"/>
  <c r="G43" i="5"/>
  <c r="F43" i="5"/>
  <c r="G51" i="5" l="1"/>
  <c r="I150" i="5"/>
  <c r="S157" i="5"/>
  <c r="G101" i="5"/>
  <c r="S161" i="5"/>
  <c r="I167" i="5"/>
  <c r="F51" i="5"/>
  <c r="G95" i="5"/>
  <c r="J160" i="5"/>
  <c r="S160" i="5"/>
  <c r="G130" i="5"/>
  <c r="J150" i="5"/>
  <c r="K210" i="5"/>
  <c r="T210" i="5"/>
  <c r="T208" i="5"/>
  <c r="T95" i="5"/>
  <c r="R167" i="5"/>
  <c r="P179" i="5"/>
  <c r="P187" i="5"/>
  <c r="P263" i="5"/>
  <c r="S158" i="5"/>
  <c r="P212" i="5"/>
  <c r="T209" i="5"/>
  <c r="K187" i="5"/>
  <c r="P51" i="5"/>
  <c r="K95" i="5"/>
  <c r="J165" i="5"/>
  <c r="S163" i="5"/>
  <c r="S156" i="5"/>
  <c r="J164" i="5"/>
  <c r="S166" i="5"/>
  <c r="S162" i="5"/>
  <c r="J157" i="5"/>
  <c r="P81" i="5"/>
  <c r="O136" i="5"/>
  <c r="S150" i="5"/>
  <c r="R150" i="5"/>
  <c r="S165" i="5"/>
  <c r="T187" i="5"/>
  <c r="T207" i="5"/>
  <c r="O298" i="5"/>
  <c r="P292" i="5"/>
  <c r="G298" i="5"/>
  <c r="G81" i="5"/>
  <c r="F136" i="5"/>
  <c r="G179" i="5"/>
  <c r="G187" i="5"/>
  <c r="O51" i="5"/>
  <c r="P95" i="5"/>
  <c r="P101" i="5"/>
  <c r="P130" i="5"/>
  <c r="P260" i="5"/>
  <c r="H260" i="5"/>
  <c r="H263" i="5"/>
  <c r="H292" i="5"/>
  <c r="J162" i="5"/>
  <c r="J166" i="5"/>
  <c r="J156" i="5"/>
  <c r="J163" i="5"/>
  <c r="K207" i="5"/>
  <c r="K209" i="5"/>
  <c r="K211" i="5"/>
  <c r="J158" i="5"/>
  <c r="J161" i="5"/>
  <c r="K208" i="5"/>
  <c r="D23" i="3" l="1"/>
  <c r="T212" i="5"/>
  <c r="S159" i="5"/>
  <c r="J155" i="5"/>
  <c r="S155" i="5"/>
  <c r="P136" i="5"/>
  <c r="J159" i="5"/>
  <c r="P298" i="5"/>
  <c r="H298" i="5"/>
  <c r="K212" i="5"/>
  <c r="D60" i="3" l="1"/>
  <c r="D56" i="3"/>
  <c r="D59" i="3"/>
  <c r="D58" i="3"/>
  <c r="D57" i="3"/>
  <c r="D54" i="3"/>
  <c r="D50" i="3"/>
  <c r="D46" i="3"/>
  <c r="D42" i="3"/>
  <c r="D38" i="3"/>
  <c r="D34" i="3"/>
  <c r="D30" i="3"/>
  <c r="D47" i="3"/>
  <c r="D53" i="3"/>
  <c r="D49" i="3"/>
  <c r="D45" i="3"/>
  <c r="D41" i="3"/>
  <c r="D33" i="3"/>
  <c r="D29" i="3"/>
  <c r="D52" i="3"/>
  <c r="D48" i="3"/>
  <c r="D44" i="3"/>
  <c r="D40" i="3"/>
  <c r="D32" i="3"/>
  <c r="D51" i="3"/>
  <c r="D43" i="3"/>
  <c r="D39" i="3"/>
  <c r="D35" i="3"/>
  <c r="D31" i="3"/>
  <c r="J167" i="5"/>
  <c r="S167" i="5"/>
  <c r="D26" i="3" l="1"/>
  <c r="D55" i="3"/>
  <c r="C21" i="1"/>
  <c r="C20" i="1"/>
  <c r="C13" i="1"/>
  <c r="C12" i="1"/>
  <c r="D61" i="3" l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<sst xmlns="http://schemas.openxmlformats.org/spreadsheetml/2006/main" count="789" uniqueCount="372">
  <si>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</si>
  <si>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</si>
  <si>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</si>
  <si>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</si>
  <si>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</si>
  <si>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</si>
  <si>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</si>
  <si>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</si>
  <si>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</si>
  <si>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</si>
  <si>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</si>
  <si>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</si>
  <si>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</si>
  <si>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</si>
  <si>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</si>
  <si>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</si>
  <si>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</si>
  <si>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</si>
  <si>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</si>
  <si>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</si>
  <si>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</si>
  <si>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</si>
  <si>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</si>
  <si>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</si>
  <si>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</si>
  <si>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</si>
  <si>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</si>
  <si>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</si>
  <si>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</si>
  <si>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</si>
  <si>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</si>
  <si>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</si>
  <si>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</si>
  <si>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</si>
  <si>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</si>
  <si>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</si>
  <si>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</si>
  <si>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</si>
  <si>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</si>
  <si>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</si>
  <si>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</si>
  <si>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</si>
  <si>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</si>
  <si>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</si>
  <si>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</si>
  <si>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</si>
  <si>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</si>
  <si>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</si>
  <si>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</si>
  <si>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</si>
  <si>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</si>
  <si>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</si>
  <si>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</si>
  <si>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</si>
  <si>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</si>
  <si>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</si>
  <si>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</si>
  <si>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</si>
  <si>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</si>
  <si>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</si>
  <si>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</si>
  <si>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</si>
  <si>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</si>
  <si>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</si>
  <si>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</si>
  <si>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</si>
  <si>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</si>
  <si>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</si>
  <si>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</si>
  <si>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</si>
  <si>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</si>
  <si>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</si>
  <si>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</si>
  <si>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</si>
  <si>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</si>
  <si>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</si>
  <si>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</si>
  <si>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</si>
  <si>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</si>
  <si>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</si>
  <si>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</si>
  <si>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</si>
  <si>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</si>
  <si>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</si>
  <si>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</si>
  <si>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</si>
  <si>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</si>
  <si>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</si>
  <si>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</si>
  <si>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</si>
  <si>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</si>
  <si>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</si>
  <si>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</si>
  <si>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</si>
  <si>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</si>
  <si>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</si>
  <si>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</si>
  <si>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</si>
  <si>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</si>
  <si>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</si>
  <si>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</si>
  <si>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</si>
  <si>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</si>
  <si>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</si>
  <si>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</si>
  <si>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</si>
  <si>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</si>
  <si>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</si>
  <si>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</si>
  <si>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</si>
  <si>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</si>
  <si>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</si>
  <si>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</si>
  <si>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</si>
  <si>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</si>
  <si>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</si>
  <si>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</si>
  <si>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</si>
  <si>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</si>
  <si>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</si>
  <si>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</si>
  <si>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</si>
  <si>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</si>
  <si>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</si>
  <si>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</si>
  <si>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</si>
  <si>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</si>
  <si>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</si>
  <si>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</si>
  <si>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</si>
  <si>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</si>
  <si>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</si>
  <si>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</si>
  <si>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</si>
  <si>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</si>
  <si>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</si>
  <si>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</si>
  <si>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</si>
  <si>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</si>
  <si>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</si>
  <si>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</si>
  <si>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</si>
  <si>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</si>
  <si>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</si>
  <si>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</si>
  <si>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</si>
  <si>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</si>
  <si>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</si>
  <si>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</si>
  <si>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</si>
  <si>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</si>
  <si>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Ersatzdeckung (% von Emissionen)</t>
  </si>
  <si>
    <t>Republik Österreich</t>
  </si>
  <si>
    <t>Gesamtbetrag der Deckungswerte (Gesamtdeckung Nominale)</t>
  </si>
  <si>
    <t>in JPY</t>
  </si>
  <si>
    <t>JPY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</si>
  <si>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</si>
  <si>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</si>
  <si>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</si>
  <si>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</si>
  <si>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</si>
  <si>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</si>
  <si>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</si>
  <si>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</si>
  <si>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</si>
  <si>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</si>
  <si>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CRD/ UCITS compliant</t>
  </si>
  <si>
    <t>yes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</si>
  <si>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</si>
  <si>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</si>
  <si>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</si>
  <si>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</si>
  <si>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</si>
  <si>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</si>
  <si>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</si>
  <si>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</si>
  <si>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</si>
  <si>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</si>
  <si>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</si>
  <si>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</si>
  <si>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</si>
  <si>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</si>
  <si>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</si>
  <si>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</si>
  <si>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</si>
  <si>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</si>
  <si>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</si>
  <si>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</si>
  <si>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</si>
  <si>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</si>
  <si>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</si>
  <si>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</si>
  <si>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</si>
  <si>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</si>
  <si>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</si>
  <si>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</si>
  <si>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</si>
  <si>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</si>
  <si>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</si>
  <si>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</si>
  <si>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</si>
  <si>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</si>
  <si>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</si>
  <si>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</si>
  <si>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</si>
  <si>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</si>
  <si>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</si>
  <si>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</si>
  <si>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</si>
  <si>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</si>
  <si>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</si>
  <si>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</si>
  <si>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</si>
  <si>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</si>
  <si>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</si>
  <si>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</si>
  <si>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</si>
  <si>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</si>
  <si>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</si>
  <si>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</si>
  <si>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</si>
  <si>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</si>
  <si>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</si>
  <si>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</si>
  <si>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</si>
  <si>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</si>
  <si>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</si>
  <si>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</si>
  <si>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</si>
  <si>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</si>
  <si>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</si>
  <si>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</si>
  <si>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</si>
  <si>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</si>
  <si>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</si>
  <si>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</si>
  <si>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</si>
  <si>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</si>
  <si>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</si>
  <si>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</si>
  <si>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</si>
  <si>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</si>
  <si>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</si>
  <si>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</si>
  <si>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</si>
  <si>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</si>
  <si>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</si>
  <si>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</si>
  <si>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</si>
  <si>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</si>
  <si>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</si>
  <si>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</si>
  <si>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</si>
  <si>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</si>
  <si>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</si>
  <si>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</si>
  <si>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</si>
  <si>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</si>
  <si>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</si>
  <si>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</si>
  <si>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</si>
  <si>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</si>
  <si>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</si>
  <si>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</si>
  <si>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</si>
  <si>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</si>
  <si>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</si>
  <si>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</si>
  <si>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</si>
  <si>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</si>
  <si>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</si>
  <si>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</si>
  <si>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</si>
  <si>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</si>
  <si>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</si>
  <si>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</si>
  <si>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</si>
  <si>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</si>
  <si>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</si>
  <si>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</si>
  <si>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</si>
  <si>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</si>
  <si>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</si>
  <si>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</si>
  <si>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</si>
  <si>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Hypothekarische Pfandbriefe bzw. hypothekarische fundierte Bankschuldverschreibungen</t>
  </si>
  <si>
    <t>Anteil EZB fähiger Forderungen und Wertpapiere (% von Gesamtdeckung)</t>
  </si>
  <si>
    <t>Anzahl der Immobilien</t>
  </si>
  <si>
    <t>Gewichteter durchschnittlicher LTV nach Rating Agentur Definition* (%)</t>
  </si>
  <si>
    <t>Gewichteter durchschnittlicher LTV nach österreichischer Definition** (%)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</si>
  <si>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</si>
  <si>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</si>
  <si>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Mortgage Pfandbrief or Mortgage Covered Bond (fundierte Bankschuldverschreibung)</t>
  </si>
  <si>
    <t>Share of ECB eligible bonds (in % of additional cover pool)</t>
  </si>
  <si>
    <t>Number of properties</t>
  </si>
  <si>
    <t>WA LTV according to rating agency definition (%) *</t>
  </si>
  <si>
    <t>WA LTV according to Austrian definition (%) **</t>
  </si>
  <si>
    <t>*LTV definition rating agencies: (total loans outstanding per borrower + total prior-ranking mortgages)/ total of property values</t>
  </si>
  <si>
    <t>**LTV Austrian calculation: loan amount in cover pool/ total of property values minus prior-ranking mortgages</t>
  </si>
  <si>
    <t>Distribution by loan-to-value* (rating agencies definition)</t>
  </si>
  <si>
    <t>LTV primary cover pool</t>
  </si>
  <si>
    <t>≤ 40%</t>
  </si>
  <si>
    <t>40 - 50%</t>
  </si>
  <si>
    <t>50 - 60%</t>
  </si>
  <si>
    <t>60 - 70%</t>
  </si>
  <si>
    <t>70 - 80%</t>
  </si>
  <si>
    <t>80 - 85%</t>
  </si>
  <si>
    <t>85 - 90%</t>
  </si>
  <si>
    <t>90 - 95%</t>
  </si>
  <si>
    <t>95 - 100%</t>
  </si>
  <si>
    <t>100 - 105%</t>
  </si>
  <si>
    <t>≥ 105%</t>
  </si>
  <si>
    <t>thereof LTV residential*</t>
  </si>
  <si>
    <t>thereof LTV commercial</t>
  </si>
  <si>
    <t>40 - 50 %</t>
  </si>
  <si>
    <t>50 - 60 %</t>
  </si>
  <si>
    <t>60 - 70 %</t>
  </si>
  <si>
    <t>70 - 80 %</t>
  </si>
  <si>
    <t>80 - 85 %</t>
  </si>
  <si>
    <t>85 - 90 %</t>
  </si>
  <si>
    <t>* residential including non-profit housing association</t>
  </si>
  <si>
    <t>Distribution by use of property</t>
  </si>
  <si>
    <t>Primary cover pool by use of property</t>
  </si>
  <si>
    <t>Residential</t>
  </si>
  <si>
    <t xml:space="preserve">   thereof private use, incl. Multi-family housing</t>
  </si>
  <si>
    <t xml:space="preserve">   thereof non-profit housing association</t>
  </si>
  <si>
    <t xml:space="preserve">   thereof buy-to-let</t>
  </si>
  <si>
    <t>Commercial real estate</t>
  </si>
  <si>
    <t xml:space="preserve">   thereof Retail</t>
  </si>
  <si>
    <t xml:space="preserve">   thereof Office</t>
  </si>
  <si>
    <t xml:space="preserve">   thereof Tourism/ hotel</t>
  </si>
  <si>
    <t xml:space="preserve">   thereof Agriculture</t>
  </si>
  <si>
    <t xml:space="preserve">   thereof Industrial</t>
  </si>
  <si>
    <t xml:space="preserve">   Mixed use</t>
  </si>
  <si>
    <t xml:space="preserve">   Other</t>
  </si>
  <si>
    <t xml:space="preserve">Seasoning </t>
  </si>
  <si>
    <t>Seasoning consolidated</t>
  </si>
  <si>
    <t>Seasoning residential*</t>
  </si>
  <si>
    <t>Seasoning commercial</t>
  </si>
  <si>
    <r>
      <t xml:space="preserve">* residential including </t>
    </r>
    <r>
      <rPr>
        <sz val="8"/>
        <rFont val="Calibri"/>
        <family val="2"/>
        <scheme val="minor"/>
      </rPr>
      <t>non-profit housing association</t>
    </r>
  </si>
  <si>
    <t>Commercial</t>
  </si>
  <si>
    <t>2.8</t>
  </si>
  <si>
    <t>Volumen in Mio</t>
  </si>
  <si>
    <t xml:space="preserve">Verteilung nach Besicherungsgrad* nach Rating Agentur Definition </t>
  </si>
  <si>
    <t>LTV Primärdeckung</t>
  </si>
  <si>
    <t>≤ 40 %</t>
  </si>
  <si>
    <t>LTV Residential*</t>
  </si>
  <si>
    <t>LTV Commercial</t>
  </si>
  <si>
    <t>*Residential inklusive gefördertem Wohnbau in Österreich</t>
  </si>
  <si>
    <t>Verteilung nach Nutzungsart</t>
  </si>
  <si>
    <t>Primärdeckung nach Nutzungsart</t>
  </si>
  <si>
    <t>Wohnwirtschaftlich genutzt</t>
  </si>
  <si>
    <t xml:space="preserve">   davon privat genutzt (inkl. Mehrfamilienhäuser)</t>
  </si>
  <si>
    <t xml:space="preserve">   davon geförderter Wohnbau</t>
  </si>
  <si>
    <t xml:space="preserve">   davon gewerblich genutzt</t>
  </si>
  <si>
    <t>Gewerblich genutzt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</si>
  <si>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</si>
  <si>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</si>
  <si>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</si>
  <si>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</si>
  <si>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</si>
  <si>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Gemischte Nutzung</t>
  </si>
  <si>
    <t xml:space="preserve">   Sonstige</t>
  </si>
  <si>
    <t>Seasoning konsolidiert</t>
  </si>
  <si>
    <t>Seasoning Residential*</t>
  </si>
  <si>
    <t>Seasoning Commercial</t>
  </si>
  <si>
    <t>*Residential inklusive gefördertem Wohnbau</t>
  </si>
  <si>
    <t>Aa1</t>
  </si>
  <si>
    <t>No</t>
  </si>
  <si>
    <t>HYPO NOE Landesbank für Niederösterreich und Wien AG</t>
  </si>
  <si>
    <t>Iceland</t>
  </si>
  <si>
    <t>Share of Government Guaranteed Bank Bonds (own issues or issued by affiliates) (% of total cover pool)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</si>
</sst>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#,##0.#,,"/>
    <numFmt numFmtId="170" formatCode="_(* #,##0.00_);_(* \(#,##0.00\);_(* &quot;-&quot;??_);_(@_)"/>
    <numFmt numFmtId="171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5" fillId="8" borderId="0" applyNumberFormat="0" applyBorder="0" applyAlignment="0" applyProtection="0"/>
    <xf numFmtId="0" fontId="26" fillId="25" borderId="16" applyNumberFormat="0" applyAlignment="0" applyProtection="0"/>
    <xf numFmtId="0" fontId="27" fillId="26" borderId="17" applyNumberFormat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16" applyNumberFormat="0" applyAlignment="0" applyProtection="0"/>
    <xf numFmtId="0" fontId="34" fillId="0" borderId="21" applyNumberFormat="0" applyFill="0" applyAlignment="0" applyProtection="0"/>
    <xf numFmtId="0" fontId="23" fillId="27" borderId="22" applyNumberFormat="0" applyFont="0" applyAlignment="0" applyProtection="0"/>
    <xf numFmtId="0" fontId="35" fillId="25" borderId="23" applyNumberForma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</cellStyleXfs>
  <cellXfs count="27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3" fillId="2" borderId="0" xfId="0" quotePrefix="1" applyFont="1" applyFill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0" fillId="0" borderId="13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right"/>
    </xf>
    <xf numFmtId="167" fontId="3" fillId="2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5" fillId="2" borderId="0" xfId="0" applyFont="1" applyFill="1"/>
    <xf numFmtId="165" fontId="0" fillId="0" borderId="11" xfId="2" applyNumberFormat="1" applyFon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0" fillId="2" borderId="13" xfId="0" applyFill="1" applyBorder="1"/>
    <xf numFmtId="9" fontId="3" fillId="2" borderId="10" xfId="0" applyNumberFormat="1" applyFont="1" applyFill="1" applyBorder="1"/>
    <xf numFmtId="0" fontId="17" fillId="2" borderId="0" xfId="0" applyFont="1" applyFill="1"/>
    <xf numFmtId="3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3" fontId="18" fillId="2" borderId="11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4" fillId="3" borderId="12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0" fontId="17" fillId="0" borderId="0" xfId="0" applyFont="1" applyFill="1"/>
    <xf numFmtId="0" fontId="12" fillId="2" borderId="0" xfId="0" applyFont="1" applyFill="1"/>
    <xf numFmtId="164" fontId="0" fillId="2" borderId="1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0" fontId="5" fillId="2" borderId="15" xfId="0" applyFont="1" applyFill="1" applyBorder="1" applyAlignment="1"/>
    <xf numFmtId="165" fontId="4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11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171" fontId="4" fillId="2" borderId="12" xfId="1" applyNumberFormat="1" applyFont="1" applyFill="1" applyBorder="1" applyAlignment="1">
      <alignment horizontal="center"/>
    </xf>
    <xf numFmtId="0" fontId="4" fillId="2" borderId="12" xfId="0" applyFont="1" applyFill="1" applyBorder="1"/>
    <xf numFmtId="0" fontId="6" fillId="2" borderId="1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4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6" fontId="0" fillId="2" borderId="3" xfId="2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9" fontId="4" fillId="2" borderId="12" xfId="1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28" borderId="0" xfId="0" applyFill="1"/>
    <xf numFmtId="164" fontId="2" fillId="29" borderId="12" xfId="0" applyNumberFormat="1" applyFont="1" applyFill="1" applyBorder="1" applyAlignment="1">
      <alignment horizontal="center"/>
    </xf>
    <xf numFmtId="9" fontId="2" fillId="29" borderId="12" xfId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164" fontId="4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2" fillId="29" borderId="11" xfId="0" applyNumberFormat="1" applyFont="1" applyFill="1" applyBorder="1" applyAlignment="1">
      <alignment horizontal="center"/>
    </xf>
    <xf numFmtId="164" fontId="1" fillId="0" borderId="11" xfId="2" applyNumberFormat="1" applyFont="1" applyFill="1" applyBorder="1" applyAlignment="1">
      <alignment horizontal="center"/>
    </xf>
    <xf numFmtId="165" fontId="1" fillId="0" borderId="11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/>
    <xf numFmtId="164" fontId="2" fillId="0" borderId="11" xfId="0" applyNumberFormat="1" applyFont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/>
    </xf>
    <xf numFmtId="3" fontId="4" fillId="29" borderId="9" xfId="0" applyNumberFormat="1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29" borderId="9" xfId="0" applyNumberFormat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168" fontId="4" fillId="0" borderId="11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</cellXfs>
  <cellStyles count="137">
    <cellStyle name="20% - Accent1" xfId="89" xr:uid="{00000000-0005-0000-0000-000000000000}"/>
    <cellStyle name="20% - Accent2" xfId="90" xr:uid="{00000000-0005-0000-0000-000001000000}"/>
    <cellStyle name="20% - Accent3" xfId="91" xr:uid="{00000000-0005-0000-0000-000002000000}"/>
    <cellStyle name="20% - Accent4" xfId="92" xr:uid="{00000000-0005-0000-0000-000003000000}"/>
    <cellStyle name="20% - Accent5" xfId="93" xr:uid="{00000000-0005-0000-0000-000004000000}"/>
    <cellStyle name="20% - Accent6" xfId="94" xr:uid="{00000000-0005-0000-0000-000005000000}"/>
    <cellStyle name="20% - Akzent1 2" xfId="3" xr:uid="{00000000-0005-0000-0000-000006000000}"/>
    <cellStyle name="20% - Akzent1 2 2" xfId="4" xr:uid="{00000000-0005-0000-0000-000007000000}"/>
    <cellStyle name="20% - Akzent1 2 3" xfId="5" xr:uid="{00000000-0005-0000-0000-000008000000}"/>
    <cellStyle name="20% - Akzent1 2 4" xfId="6" xr:uid="{00000000-0005-0000-0000-000009000000}"/>
    <cellStyle name="20% - Akzent1 3" xfId="7" xr:uid="{00000000-0005-0000-0000-00000A000000}"/>
    <cellStyle name="20% - Akzent1 4" xfId="8" xr:uid="{00000000-0005-0000-0000-00000B000000}"/>
    <cellStyle name="20% - Akzent3 2" xfId="9" xr:uid="{00000000-0005-0000-0000-00000C000000}"/>
    <cellStyle name="20% - Akzent3 2 2" xfId="10" xr:uid="{00000000-0005-0000-0000-00000D000000}"/>
    <cellStyle name="20% - Akzent3 2 3" xfId="11" xr:uid="{00000000-0005-0000-0000-00000E000000}"/>
    <cellStyle name="20% - Akzent3 2 4" xfId="12" xr:uid="{00000000-0005-0000-0000-00000F000000}"/>
    <cellStyle name="40% - Accent1" xfId="95" xr:uid="{00000000-0005-0000-0000-000010000000}"/>
    <cellStyle name="40% - Accent2" xfId="96" xr:uid="{00000000-0005-0000-0000-000011000000}"/>
    <cellStyle name="40% - Accent3" xfId="97" xr:uid="{00000000-0005-0000-0000-000012000000}"/>
    <cellStyle name="40% - Accent4" xfId="98" xr:uid="{00000000-0005-0000-0000-000013000000}"/>
    <cellStyle name="40% - Accent5" xfId="99" xr:uid="{00000000-0005-0000-0000-000014000000}"/>
    <cellStyle name="40% - Accent6" xfId="100" xr:uid="{00000000-0005-0000-0000-000015000000}"/>
    <cellStyle name="40% - Akzent6 2" xfId="13" xr:uid="{00000000-0005-0000-0000-000016000000}"/>
    <cellStyle name="40% - Akzent6 2 2" xfId="14" xr:uid="{00000000-0005-0000-0000-000017000000}"/>
    <cellStyle name="40% - Akzent6 2 3" xfId="15" xr:uid="{00000000-0005-0000-0000-000018000000}"/>
    <cellStyle name="40% - Akzent6 2 4" xfId="16" xr:uid="{00000000-0005-0000-0000-000019000000}"/>
    <cellStyle name="40% - Akzent6 3" xfId="17" xr:uid="{00000000-0005-0000-0000-00001A000000}"/>
    <cellStyle name="40% - Akzent6 4" xfId="18" xr:uid="{00000000-0005-0000-0000-00001B000000}"/>
    <cellStyle name="60% - Accent1" xfId="101" xr:uid="{00000000-0005-0000-0000-00001C000000}"/>
    <cellStyle name="60% - Accent2" xfId="102" xr:uid="{00000000-0005-0000-0000-00001D000000}"/>
    <cellStyle name="60% - Accent3" xfId="103" xr:uid="{00000000-0005-0000-0000-00001E000000}"/>
    <cellStyle name="60% - Accent4" xfId="104" xr:uid="{00000000-0005-0000-0000-00001F000000}"/>
    <cellStyle name="60% - Accent5" xfId="105" xr:uid="{00000000-0005-0000-0000-000020000000}"/>
    <cellStyle name="60% - Accent6" xfId="106" xr:uid="{00000000-0005-0000-0000-000021000000}"/>
    <cellStyle name="Accent1" xfId="107" xr:uid="{00000000-0005-0000-0000-000022000000}"/>
    <cellStyle name="Accent2" xfId="108" xr:uid="{00000000-0005-0000-0000-000023000000}"/>
    <cellStyle name="Accent3" xfId="109" xr:uid="{00000000-0005-0000-0000-000024000000}"/>
    <cellStyle name="Accent4" xfId="110" xr:uid="{00000000-0005-0000-0000-000025000000}"/>
    <cellStyle name="Accent5" xfId="111" xr:uid="{00000000-0005-0000-0000-000026000000}"/>
    <cellStyle name="Accent6" xfId="112" xr:uid="{00000000-0005-0000-0000-000027000000}"/>
    <cellStyle name="Bad" xfId="113" xr:uid="{00000000-0005-0000-0000-000028000000}"/>
    <cellStyle name="Calculation" xfId="114" xr:uid="{00000000-0005-0000-0000-000029000000}"/>
    <cellStyle name="Check Cell" xfId="115" xr:uid="{00000000-0005-0000-0000-00002A000000}"/>
    <cellStyle name="Dezimal 2" xfId="19" xr:uid="{00000000-0005-0000-0000-00002B000000}"/>
    <cellStyle name="Dezimal 2 2" xfId="117" xr:uid="{00000000-0005-0000-0000-00002C000000}"/>
    <cellStyle name="Dezimal 2_Overview" xfId="116" xr:uid="{00000000-0005-0000-0000-00002D000000}"/>
    <cellStyle name="Dezimal 3" xfId="20" xr:uid="{00000000-0005-0000-0000-00002E000000}"/>
    <cellStyle name="Dezimal 4" xfId="21" xr:uid="{00000000-0005-0000-0000-00002F000000}"/>
    <cellStyle name="Explanatory Text" xfId="118" xr:uid="{00000000-0005-0000-0000-000030000000}"/>
    <cellStyle name="Good" xfId="119" xr:uid="{00000000-0005-0000-0000-000031000000}"/>
    <cellStyle name="Heading 1" xfId="120" xr:uid="{00000000-0005-0000-0000-000032000000}"/>
    <cellStyle name="Heading 2" xfId="121" xr:uid="{00000000-0005-0000-0000-000033000000}"/>
    <cellStyle name="Heading 3" xfId="122" xr:uid="{00000000-0005-0000-0000-000034000000}"/>
    <cellStyle name="Heading 4" xfId="123" xr:uid="{00000000-0005-0000-0000-000035000000}"/>
    <cellStyle name="Input" xfId="124" xr:uid="{00000000-0005-0000-0000-000036000000}"/>
    <cellStyle name="Komma" xfId="2" builtinId="3"/>
    <cellStyle name="Linked Cell" xfId="125" xr:uid="{00000000-0005-0000-0000-00003A000000}"/>
    <cellStyle name="Note" xfId="126" xr:uid="{00000000-0005-0000-0000-00003B000000}"/>
    <cellStyle name="Output" xfId="127" xr:uid="{00000000-0005-0000-0000-00003C000000}"/>
    <cellStyle name="Prozent" xfId="1" builtinId="5"/>
    <cellStyle name="Prozent 2" xfId="22" xr:uid="{00000000-0005-0000-0000-00003E000000}"/>
    <cellStyle name="Prozent 2 2" xfId="128" xr:uid="{00000000-0005-0000-0000-00003F000000}"/>
    <cellStyle name="Prozent 3" xfId="23" xr:uid="{00000000-0005-0000-0000-000040000000}"/>
    <cellStyle name="Prozent 4" xfId="24" xr:uid="{00000000-0005-0000-0000-000041000000}"/>
    <cellStyle name="Prozent 5" xfId="25" xr:uid="{00000000-0005-0000-0000-000042000000}"/>
    <cellStyle name="Prozent 5 2" xfId="26" xr:uid="{00000000-0005-0000-0000-000043000000}"/>
    <cellStyle name="Prozent 5 2 2" xfId="27" xr:uid="{00000000-0005-0000-0000-000044000000}"/>
    <cellStyle name="Prozent 5 2 3" xfId="28" xr:uid="{00000000-0005-0000-0000-000045000000}"/>
    <cellStyle name="Prozent 5 2 4" xfId="29" xr:uid="{00000000-0005-0000-0000-000046000000}"/>
    <cellStyle name="Prozent 5 3" xfId="30" xr:uid="{00000000-0005-0000-0000-000047000000}"/>
    <cellStyle name="Prozent 5 3 2" xfId="31" xr:uid="{00000000-0005-0000-0000-000048000000}"/>
    <cellStyle name="Prozent 5 3 3" xfId="32" xr:uid="{00000000-0005-0000-0000-000049000000}"/>
    <cellStyle name="Prozent 5 3 4" xfId="33" xr:uid="{00000000-0005-0000-0000-00004A000000}"/>
    <cellStyle name="Prozent 5 4" xfId="34" xr:uid="{00000000-0005-0000-0000-00004B000000}"/>
    <cellStyle name="Prozent 5 5" xfId="35" xr:uid="{00000000-0005-0000-0000-00004C000000}"/>
    <cellStyle name="Prozent 5 6" xfId="36" xr:uid="{00000000-0005-0000-0000-00004D000000}"/>
    <cellStyle name="Standard" xfId="0" builtinId="0"/>
    <cellStyle name="Standard 2" xfId="37" xr:uid="{00000000-0005-0000-0000-00004F000000}"/>
    <cellStyle name="Standard 2 2" xfId="38" xr:uid="{00000000-0005-0000-0000-000050000000}"/>
    <cellStyle name="Standard 2_Overview" xfId="129" xr:uid="{00000000-0005-0000-0000-000051000000}"/>
    <cellStyle name="Standard 3" xfId="39" xr:uid="{00000000-0005-0000-0000-000052000000}"/>
    <cellStyle name="Standard 3 2" xfId="40" xr:uid="{00000000-0005-0000-0000-000053000000}"/>
    <cellStyle name="Standard 3 2 2" xfId="41" xr:uid="{00000000-0005-0000-0000-000054000000}"/>
    <cellStyle name="Standard 3 2 2 2" xfId="42" xr:uid="{00000000-0005-0000-0000-000055000000}"/>
    <cellStyle name="Standard 3 2 2 3" xfId="43" xr:uid="{00000000-0005-0000-0000-000056000000}"/>
    <cellStyle name="Standard 3 2 2 4" xfId="44" xr:uid="{00000000-0005-0000-0000-000057000000}"/>
    <cellStyle name="Standard 3 2 3" xfId="45" xr:uid="{00000000-0005-0000-0000-000058000000}"/>
    <cellStyle name="Standard 3 2 3 2" xfId="46" xr:uid="{00000000-0005-0000-0000-000059000000}"/>
    <cellStyle name="Standard 3 2 3 3" xfId="47" xr:uid="{00000000-0005-0000-0000-00005A000000}"/>
    <cellStyle name="Standard 3 2 3 4" xfId="48" xr:uid="{00000000-0005-0000-0000-00005B000000}"/>
    <cellStyle name="Standard 3 2 4" xfId="49" xr:uid="{00000000-0005-0000-0000-00005C000000}"/>
    <cellStyle name="Standard 3 2 5" xfId="50" xr:uid="{00000000-0005-0000-0000-00005D000000}"/>
    <cellStyle name="Standard 3 2 6" xfId="51" xr:uid="{00000000-0005-0000-0000-00005E000000}"/>
    <cellStyle name="Standard 3 3" xfId="52" xr:uid="{00000000-0005-0000-0000-00005F000000}"/>
    <cellStyle name="Standard 3 3 2" xfId="53" xr:uid="{00000000-0005-0000-0000-000060000000}"/>
    <cellStyle name="Standard 3 3 3" xfId="54" xr:uid="{00000000-0005-0000-0000-000061000000}"/>
    <cellStyle name="Standard 3 3 4" xfId="55" xr:uid="{00000000-0005-0000-0000-000062000000}"/>
    <cellStyle name="Standard 3 4" xfId="56" xr:uid="{00000000-0005-0000-0000-000063000000}"/>
    <cellStyle name="Standard 3 4 2" xfId="57" xr:uid="{00000000-0005-0000-0000-000064000000}"/>
    <cellStyle name="Standard 3 4 3" xfId="58" xr:uid="{00000000-0005-0000-0000-000065000000}"/>
    <cellStyle name="Standard 3 4 4" xfId="59" xr:uid="{00000000-0005-0000-0000-000066000000}"/>
    <cellStyle name="Standard 3 5" xfId="60" xr:uid="{00000000-0005-0000-0000-000067000000}"/>
    <cellStyle name="Standard 3 6" xfId="61" xr:uid="{00000000-0005-0000-0000-000068000000}"/>
    <cellStyle name="Standard 3 7" xfId="62" xr:uid="{00000000-0005-0000-0000-000069000000}"/>
    <cellStyle name="Standard 3_Overview" xfId="130" xr:uid="{00000000-0005-0000-0000-00006A000000}"/>
    <cellStyle name="Standard 4" xfId="63" xr:uid="{00000000-0005-0000-0000-00006B000000}"/>
    <cellStyle name="Standard 5" xfId="64" xr:uid="{00000000-0005-0000-0000-00006C000000}"/>
    <cellStyle name="Standard 6" xfId="65" xr:uid="{00000000-0005-0000-0000-00006D000000}"/>
    <cellStyle name="Standard 6 2" xfId="66" xr:uid="{00000000-0005-0000-0000-00006E000000}"/>
    <cellStyle name="Standard 6 2 2" xfId="67" xr:uid="{00000000-0005-0000-0000-00006F000000}"/>
    <cellStyle name="Standard 6 2 3" xfId="68" xr:uid="{00000000-0005-0000-0000-000070000000}"/>
    <cellStyle name="Standard 6 2 4" xfId="69" xr:uid="{00000000-0005-0000-0000-000071000000}"/>
    <cellStyle name="Standard 6 3" xfId="70" xr:uid="{00000000-0005-0000-0000-000072000000}"/>
    <cellStyle name="Standard 6 3 2" xfId="71" xr:uid="{00000000-0005-0000-0000-000073000000}"/>
    <cellStyle name="Standard 6 3 3" xfId="72" xr:uid="{00000000-0005-0000-0000-000074000000}"/>
    <cellStyle name="Standard 6 3 4" xfId="73" xr:uid="{00000000-0005-0000-0000-000075000000}"/>
    <cellStyle name="Standard 6 4" xfId="74" xr:uid="{00000000-0005-0000-0000-000076000000}"/>
    <cellStyle name="Standard 6 5" xfId="75" xr:uid="{00000000-0005-0000-0000-000077000000}"/>
    <cellStyle name="Standard 6 6" xfId="76" xr:uid="{00000000-0005-0000-0000-000078000000}"/>
    <cellStyle name="Standard 7" xfId="77" xr:uid="{00000000-0005-0000-0000-000079000000}"/>
    <cellStyle name="Standard 7 2" xfId="78" xr:uid="{00000000-0005-0000-0000-00007A000000}"/>
    <cellStyle name="Standard 7 2 2" xfId="79" xr:uid="{00000000-0005-0000-0000-00007B000000}"/>
    <cellStyle name="Standard 7 2 3" xfId="80" xr:uid="{00000000-0005-0000-0000-00007C000000}"/>
    <cellStyle name="Standard 7 2 4" xfId="81" xr:uid="{00000000-0005-0000-0000-00007D000000}"/>
    <cellStyle name="Standard 7 3" xfId="82" xr:uid="{00000000-0005-0000-0000-00007E000000}"/>
    <cellStyle name="Standard 7 3 2" xfId="83" xr:uid="{00000000-0005-0000-0000-00007F000000}"/>
    <cellStyle name="Standard 7 3 3" xfId="84" xr:uid="{00000000-0005-0000-0000-000080000000}"/>
    <cellStyle name="Standard 7 3 4" xfId="85" xr:uid="{00000000-0005-0000-0000-000081000000}"/>
    <cellStyle name="Standard 7 4" xfId="86" xr:uid="{00000000-0005-0000-0000-000082000000}"/>
    <cellStyle name="Standard 7 5" xfId="87" xr:uid="{00000000-0005-0000-0000-000083000000}"/>
    <cellStyle name="Standard 7 6" xfId="88" xr:uid="{00000000-0005-0000-0000-000084000000}"/>
    <cellStyle name="Style 1" xfId="131" xr:uid="{00000000-0005-0000-0000-000085000000}"/>
    <cellStyle name="Style 1 2" xfId="132" xr:uid="{00000000-0005-0000-0000-000086000000}"/>
    <cellStyle name="Style 1 2 2" xfId="133" xr:uid="{00000000-0005-0000-0000-000087000000}"/>
    <cellStyle name="Title" xfId="134" xr:uid="{00000000-0005-0000-0000-000088000000}"/>
    <cellStyle name="Total" xfId="135" xr:uid="{00000000-0005-0000-0000-000089000000}"/>
    <cellStyle name="Warning Text" xfId="136" xr:uid="{00000000-0005-0000-0000-00008A000000}"/>
  </cellStyles>
  <dxfs count="0"/>
  <tableStyles count="0" defaultTableStyle="TableStyleMedium2" defaultPivotStyle="PivotStyleLight16"/>
  <colors>
    <mruColors>
      <color rgb="FF1763DF"/>
      <color rgb="FFF6FC10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('Primary Cover Pool'!$A$7:$A$8,'Primary Cover Pool'!$A$10:$A$13)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('Primary Cover Pool'!$C$7:$C$8,'Primary Cover Pool'!$C$10:$C$13)</c:f>
              <c:numCache>
                <c:formatCode>#,##0,,</c:formatCode>
                <c:ptCount val="6"/>
                <c:pt idx="0">
                  <c:v>274209847.71698767</c:v>
                </c:pt>
                <c:pt idx="1">
                  <c:v>609380962.31501997</c:v>
                </c:pt>
                <c:pt idx="2">
                  <c:v>198649470.90767068</c:v>
                </c:pt>
                <c:pt idx="3">
                  <c:v>270684144.4342972</c:v>
                </c:pt>
                <c:pt idx="4">
                  <c:v>622740415.63</c:v>
                </c:pt>
                <c:pt idx="5">
                  <c:v>931307545.70000005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180-BCDB-78492D53A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97696"/>
        <c:axId val="309599232"/>
      </c:barChart>
      <c:catAx>
        <c:axId val="30959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309599232"/>
        <c:crosses val="autoZero"/>
        <c:auto val="1"/>
        <c:lblAlgn val="ctr"/>
        <c:lblOffset val="100"/>
        <c:noMultiLvlLbl val="0"/>
      </c:catAx>
      <c:valAx>
        <c:axId val="309599232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0959769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40 %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20000000000</c:v>
              </c:pt>
              <c:pt idx="5">
                <c:v>0</c:v>
              </c:pt>
              <c:pt idx="6">
                <c:v>0</c:v>
              </c:pt>
              <c:pt idx="7">
                <c:v>50000000000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6C-4478-8308-F702D75D5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05568"/>
        <c:axId val="57007104"/>
      </c:barChart>
      <c:catAx>
        <c:axId val="5700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07104"/>
        <c:crosses val="autoZero"/>
        <c:auto val="1"/>
        <c:lblAlgn val="ctr"/>
        <c:lblOffset val="100"/>
        <c:noMultiLvlLbl val="0"/>
      </c:catAx>
      <c:valAx>
        <c:axId val="570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005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999999999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E4CD-4278-B3BB-0DC6C4E6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91968"/>
        <c:axId val="57093504"/>
      </c:barChart>
      <c:catAx>
        <c:axId val="5709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93504"/>
        <c:crosses val="autoZero"/>
        <c:auto val="1"/>
        <c:lblAlgn val="ctr"/>
        <c:lblOffset val="100"/>
        <c:noMultiLvlLbl val="0"/>
      </c:catAx>
      <c:valAx>
        <c:axId val="570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91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1000000000</c:v>
              </c:pt>
              <c:pt idx="1">
                <c:v>0</c:v>
              </c:pt>
              <c:pt idx="2">
                <c:v>9999999999</c:v>
              </c:pt>
              <c:pt idx="3">
                <c:v>0</c:v>
              </c:pt>
              <c:pt idx="4">
                <c:v>0</c:v>
              </c:pt>
              <c:pt idx="5">
                <c:v>9999999999</c:v>
              </c:pt>
            </c:numLit>
          </c:val>
          <c:extLst>
            <c:ext xmlns:c16="http://schemas.microsoft.com/office/drawing/2014/chart" uri="{C3380CC4-5D6E-409C-BE32-E72D297353CC}">
              <c16:uniqueId val="{00000000-DC11-4BB0-8D0F-EC2C2BD4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0176"/>
        <c:axId val="57151488"/>
      </c:barChart>
      <c:catAx>
        <c:axId val="5717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151488"/>
        <c:crosses val="autoZero"/>
        <c:auto val="1"/>
        <c:lblAlgn val="ctr"/>
        <c:lblOffset val="100"/>
        <c:noMultiLvlLbl val="0"/>
      </c:catAx>
      <c:valAx>
        <c:axId val="5715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17017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2000000000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8B9D-470F-9195-9D8737FC0E18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999999999</c:v>
              </c:pt>
              <c:pt idx="1">
                <c:v>1000000000</c:v>
              </c:pt>
              <c:pt idx="2">
                <c:v>5000000000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1-8B9D-470F-9195-9D8737FC0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3120"/>
        <c:axId val="57205888"/>
      </c:barChart>
      <c:catAx>
        <c:axId val="571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205888"/>
        <c:crosses val="autoZero"/>
        <c:auto val="1"/>
        <c:lblAlgn val="ctr"/>
        <c:lblOffset val="100"/>
        <c:noMultiLvlLbl val="0"/>
      </c:catAx>
      <c:valAx>
        <c:axId val="5720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73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45436670711"/>
          <c:y val="3.0065362571701209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'Primary Cover Pool'!$C$33:$C$43</c:f>
              <c:numCache>
                <c:formatCode>#,##0,,</c:formatCode>
                <c:ptCount val="11"/>
                <c:pt idx="0">
                  <c:v>615759325.54164648</c:v>
                </c:pt>
                <c:pt idx="1">
                  <c:v>483591143.56489962</c:v>
                </c:pt>
                <c:pt idx="2">
                  <c:v>685111940.37566268</c:v>
                </c:pt>
                <c:pt idx="3">
                  <c:v>599159267.67124498</c:v>
                </c:pt>
                <c:pt idx="4">
                  <c:v>241591508.24879512</c:v>
                </c:pt>
                <c:pt idx="5">
                  <c:v>99753676.228192762</c:v>
                </c:pt>
                <c:pt idx="6">
                  <c:v>77766584.716586336</c:v>
                </c:pt>
                <c:pt idx="7">
                  <c:v>31605075.095943749</c:v>
                </c:pt>
                <c:pt idx="8">
                  <c:v>26236677.330120459</c:v>
                </c:pt>
                <c:pt idx="9">
                  <c:v>9931727.6951405704</c:v>
                </c:pt>
                <c:pt idx="10">
                  <c:v>36465460.23574286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C2E-A383-C98A4AA96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97600"/>
        <c:axId val="338707584"/>
      </c:barChart>
      <c:catAx>
        <c:axId val="3386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8707584"/>
        <c:crosses val="autoZero"/>
        <c:auto val="1"/>
        <c:lblAlgn val="ctr"/>
        <c:lblOffset val="100"/>
        <c:noMultiLvlLbl val="0"/>
      </c:catAx>
      <c:valAx>
        <c:axId val="33870758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38697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Pool'!$C$137:$C$141</c:f>
              <c:numCache>
                <c:formatCode>#,##0,,</c:formatCode>
                <c:ptCount val="5"/>
                <c:pt idx="0">
                  <c:v>376316562.56</c:v>
                </c:pt>
                <c:pt idx="1">
                  <c:v>1285780563.47</c:v>
                </c:pt>
                <c:pt idx="2">
                  <c:v>473433753.83999997</c:v>
                </c:pt>
                <c:pt idx="3">
                  <c:v>435193928.68000001</c:v>
                </c:pt>
                <c:pt idx="4">
                  <c:v>336247578.15397543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8-4F7D-A495-CE07EA78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43968"/>
        <c:axId val="56328960"/>
      </c:barChart>
      <c:catAx>
        <c:axId val="34024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328960"/>
        <c:crosses val="autoZero"/>
        <c:auto val="1"/>
        <c:lblAlgn val="ctr"/>
        <c:lblOffset val="100"/>
        <c:noMultiLvlLbl val="0"/>
      </c:catAx>
      <c:valAx>
        <c:axId val="56328960"/>
        <c:scaling>
          <c:orientation val="minMax"/>
          <c:max val="700000000.00000012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340243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Pool'!$B$169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Pool'!$C$170:$C$174</c:f>
              <c:numCache>
                <c:formatCode>#,##0,,</c:formatCode>
                <c:ptCount val="5"/>
                <c:pt idx="0">
                  <c:v>167012456.63240963</c:v>
                </c:pt>
                <c:pt idx="1">
                  <c:v>236046195.31666657</c:v>
                </c:pt>
                <c:pt idx="2">
                  <c:v>329108883.58606428</c:v>
                </c:pt>
                <c:pt idx="3">
                  <c:v>323100093.7921685</c:v>
                </c:pt>
                <c:pt idx="4">
                  <c:v>1851704757.3766665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FBF-BF9B-3BBCCF948826}"/>
            </c:ext>
          </c:extLst>
        </c:ser>
        <c:ser>
          <c:idx val="1"/>
          <c:order val="1"/>
          <c:tx>
            <c:strRef>
              <c:f>'Primary Cover Pool'!$F$169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Pool'!$G$170:$G$174</c:f>
              <c:numCache>
                <c:formatCode>#,##0,,</c:formatCode>
                <c:ptCount val="5"/>
                <c:pt idx="0">
                  <c:v>0</c:v>
                </c:pt>
                <c:pt idx="1">
                  <c:v>30000000</c:v>
                </c:pt>
                <c:pt idx="2">
                  <c:v>1612086000</c:v>
                </c:pt>
                <c:pt idx="3">
                  <c:v>1010000000</c:v>
                </c:pt>
                <c:pt idx="4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B-4FBF-BF9B-3BBCCF948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76032"/>
        <c:axId val="56477568"/>
      </c:barChart>
      <c:catAx>
        <c:axId val="5647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477568"/>
        <c:crosses val="autoZero"/>
        <c:auto val="1"/>
        <c:lblAlgn val="ctr"/>
        <c:lblOffset val="100"/>
        <c:noMultiLvlLbl val="0"/>
      </c:catAx>
      <c:valAx>
        <c:axId val="56477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56476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040648758511709"/>
          <c:y val="1.2026145028680463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28E-2"/>
          <c:y val="3.6694893386330439E-2"/>
          <c:w val="0.901275902193491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Pool'!$B$118:$B$122</c:f>
              <c:strCache>
                <c:ptCount val="5"/>
                <c:pt idx="0">
                  <c:v>Residential</c:v>
                </c:pt>
                <c:pt idx="1">
                  <c:v>   thereof private use, incl. Multi-family housing</c:v>
                </c:pt>
                <c:pt idx="2">
                  <c:v>   thereof non-profit housing association</c:v>
                </c:pt>
                <c:pt idx="3">
                  <c:v>   thereof buy-to-let</c:v>
                </c:pt>
                <c:pt idx="4">
                  <c:v>Commercial real estate</c:v>
                </c:pt>
              </c:strCache>
            </c:strRef>
          </c:cat>
          <c:val>
            <c:numRef>
              <c:f>'Primary Cover Pool'!$C$118:$C$122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9-47D6-849B-0C40B1B840F3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'Primary Cover Pool'!$G$118:$G$122</c:f>
              <c:numCache>
                <c:formatCode>0%</c:formatCode>
                <c:ptCount val="5"/>
                <c:pt idx="0">
                  <c:v>0.73401338649272874</c:v>
                </c:pt>
                <c:pt idx="1">
                  <c:v>0.39716756997861818</c:v>
                </c:pt>
                <c:pt idx="2">
                  <c:v>0.29323180235028357</c:v>
                </c:pt>
                <c:pt idx="3">
                  <c:v>4.3614014163827021E-2</c:v>
                </c:pt>
                <c:pt idx="4">
                  <c:v>0.2659866135072711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9-47D6-849B-0C40B1B8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05696"/>
        <c:axId val="309202944"/>
      </c:barChart>
      <c:catAx>
        <c:axId val="5660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9202944"/>
        <c:crosses val="autoZero"/>
        <c:auto val="1"/>
        <c:lblAlgn val="ctr"/>
        <c:lblOffset val="100"/>
        <c:noMultiLvlLbl val="0"/>
      </c:catAx>
      <c:valAx>
        <c:axId val="3092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05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402"/>
          <c:y val="6.6143797657742573E-2"/>
          <c:w val="0.29959509005305351"/>
          <c:h val="0.10873386945951057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85000000</c:v>
              </c:pt>
              <c:pt idx="1">
                <c:v>100000000</c:v>
              </c:pt>
              <c:pt idx="2">
                <c:v>77000000</c:v>
              </c:pt>
              <c:pt idx="3">
                <c:v>55000000</c:v>
              </c:pt>
              <c:pt idx="4">
                <c:v>44000000</c:v>
              </c:pt>
              <c:pt idx="5">
                <c:v>31000000</c:v>
              </c:pt>
              <c:pt idx="6">
                <c:v>20000000</c:v>
              </c:pt>
              <c:pt idx="7">
                <c:v>5000000</c:v>
              </c:pt>
              <c:pt idx="8">
                <c:v>2000000</c:v>
              </c:pt>
              <c:pt idx="9">
                <c:v>4000000</c:v>
              </c:pt>
              <c:pt idx="10">
                <c:v>2500000</c:v>
              </c:pt>
            </c:numLit>
          </c:val>
          <c:extLst>
            <c:ext xmlns:c16="http://schemas.microsoft.com/office/drawing/2014/chart" uri="{C3380CC4-5D6E-409C-BE32-E72D297353CC}">
              <c16:uniqueId val="{00000000-908A-41E5-80EE-0C7CA600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43808"/>
        <c:axId val="56828672"/>
      </c:barChart>
      <c:catAx>
        <c:axId val="5674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28672"/>
        <c:crosses val="autoZero"/>
        <c:auto val="1"/>
        <c:lblAlgn val="ctr"/>
        <c:lblOffset val="100"/>
        <c:noMultiLvlLbl val="0"/>
      </c:catAx>
      <c:valAx>
        <c:axId val="568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74380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4033-41DB-95C7-FEA18596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7744"/>
        <c:axId val="56853632"/>
      </c:barChart>
      <c:catAx>
        <c:axId val="5684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53632"/>
        <c:crosses val="autoZero"/>
        <c:auto val="1"/>
        <c:lblAlgn val="ctr"/>
        <c:lblOffset val="100"/>
        <c:noMultiLvlLbl val="0"/>
      </c:catAx>
      <c:valAx>
        <c:axId val="5685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477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90F0-46CB-8109-985E25B8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68224"/>
        <c:axId val="56960128"/>
      </c:barChart>
      <c:catAx>
        <c:axId val="5686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60128"/>
        <c:crosses val="autoZero"/>
        <c:auto val="1"/>
        <c:lblAlgn val="ctr"/>
        <c:lblOffset val="100"/>
        <c:noMultiLvlLbl val="0"/>
      </c:catAx>
      <c:valAx>
        <c:axId val="5696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868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834E-2"/>
          <c:y val="3.6694893386330439E-2"/>
          <c:w val="0.901275902193488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84AD-4E48-B936-1E1C2A2EAF1E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84AD-4E48-B936-1E1C2A2E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0224"/>
        <c:axId val="56981760"/>
      </c:barChart>
      <c:catAx>
        <c:axId val="5698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81760"/>
        <c:crosses val="autoZero"/>
        <c:auto val="1"/>
        <c:lblAlgn val="ctr"/>
        <c:lblOffset val="100"/>
        <c:noMultiLvlLbl val="0"/>
      </c:catAx>
      <c:valAx>
        <c:axId val="569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02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6458400218446712"/>
          <c:y val="3.0065362571701199E-2"/>
          <c:w val="0.29959509005305351"/>
          <c:h val="0.108733869459510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281607</xdr:colOff>
      <xdr:row>2</xdr:row>
      <xdr:rowOff>157368</xdr:rowOff>
    </xdr:from>
    <xdr:to>
      <xdr:col>5</xdr:col>
      <xdr:colOff>828260</xdr:colOff>
      <xdr:row>4</xdr:row>
      <xdr:rowOff>41411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348368" y="753716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  <xdr:twoCellAnchor>
    <xdr:from>
      <xdr:col>5</xdr:col>
      <xdr:colOff>1</xdr:colOff>
      <xdr:row>30</xdr:row>
      <xdr:rowOff>164824</xdr:rowOff>
    </xdr:from>
    <xdr:to>
      <xdr:col>8</xdr:col>
      <xdr:colOff>1</xdr:colOff>
      <xdr:row>44</xdr:row>
      <xdr:rowOff>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8282</xdr:colOff>
      <xdr:row>188</xdr:row>
      <xdr:rowOff>124239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0.06201</cdr:x>
      <cdr:y>0</cdr:y>
    </cdr:from>
    <cdr:to>
      <cdr:x>0.23255</cdr:x>
      <cdr:y>0.11149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98776" y="0"/>
          <a:ext cx="546643" cy="240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 mn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  <xdr:twoCellAnchor>
    <xdr:from>
      <xdr:col>8</xdr:col>
      <xdr:colOff>1</xdr:colOff>
      <xdr:row>67</xdr:row>
      <xdr:rowOff>164824</xdr:rowOff>
    </xdr:from>
    <xdr:to>
      <xdr:col>11</xdr:col>
      <xdr:colOff>1</xdr:colOff>
      <xdr:row>81</xdr:row>
      <xdr:rowOff>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172</xdr:row>
      <xdr:rowOff>0</xdr:rowOff>
    </xdr:from>
    <xdr:to>
      <xdr:col>11</xdr:col>
      <xdr:colOff>0</xdr:colOff>
      <xdr:row>179</xdr:row>
      <xdr:rowOff>0</xdr:rowOff>
    </xdr:to>
    <xdr:graphicFrame macro="">
      <xdr:nvGraphicFramePr>
        <xdr:cNvPr id="29" name="Chart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40</xdr:row>
      <xdr:rowOff>1</xdr:rowOff>
    </xdr:from>
    <xdr:to>
      <xdr:col>11</xdr:col>
      <xdr:colOff>0</xdr:colOff>
      <xdr:row>51</xdr:row>
      <xdr:rowOff>0</xdr:rowOff>
    </xdr:to>
    <xdr:graphicFrame macro="">
      <xdr:nvGraphicFramePr>
        <xdr:cNvPr id="30" name="Chart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213</xdr:row>
      <xdr:rowOff>0</xdr:rowOff>
    </xdr:from>
    <xdr:to>
      <xdr:col>11</xdr:col>
      <xdr:colOff>8282</xdr:colOff>
      <xdr:row>225</xdr:row>
      <xdr:rowOff>124239</xdr:rowOff>
    </xdr:to>
    <xdr:graphicFrame macro="">
      <xdr:nvGraphicFramePr>
        <xdr:cNvPr id="31" name="Chart 5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248477</xdr:colOff>
      <xdr:row>39</xdr:row>
      <xdr:rowOff>124237</xdr:rowOff>
    </xdr:from>
    <xdr:to>
      <xdr:col>8</xdr:col>
      <xdr:colOff>588064</xdr:colOff>
      <xdr:row>40</xdr:row>
      <xdr:rowOff>157368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906077" y="724312"/>
          <a:ext cx="339587" cy="223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144115</xdr:colOff>
      <xdr:row>67</xdr:row>
      <xdr:rowOff>119267</xdr:rowOff>
    </xdr:from>
    <xdr:to>
      <xdr:col>8</xdr:col>
      <xdr:colOff>483702</xdr:colOff>
      <xdr:row>69</xdr:row>
      <xdr:rowOff>11593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01715" y="5358017"/>
          <a:ext cx="339587" cy="216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122580</xdr:colOff>
      <xdr:row>172</xdr:row>
      <xdr:rowOff>64601</xdr:rowOff>
    </xdr:from>
    <xdr:to>
      <xdr:col>8</xdr:col>
      <xdr:colOff>462167</xdr:colOff>
      <xdr:row>173</xdr:row>
      <xdr:rowOff>122579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780180" y="22848401"/>
          <a:ext cx="339587" cy="219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84482</xdr:colOff>
      <xdr:row>213</xdr:row>
      <xdr:rowOff>51348</xdr:rowOff>
    </xdr:from>
    <xdr:to>
      <xdr:col>4</xdr:col>
      <xdr:colOff>424069</xdr:colOff>
      <xdr:row>214</xdr:row>
      <xdr:rowOff>109327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70232" y="29512173"/>
          <a:ext cx="339587" cy="219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1</xdr:colOff>
      <xdr:row>67</xdr:row>
      <xdr:rowOff>164824</xdr:rowOff>
    </xdr:from>
    <xdr:to>
      <xdr:col>20</xdr:col>
      <xdr:colOff>1</xdr:colOff>
      <xdr:row>81</xdr:row>
      <xdr:rowOff>0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172</xdr:row>
      <xdr:rowOff>0</xdr:rowOff>
    </xdr:from>
    <xdr:to>
      <xdr:col>20</xdr:col>
      <xdr:colOff>0</xdr:colOff>
      <xdr:row>179</xdr:row>
      <xdr:rowOff>0</xdr:rowOff>
    </xdr:to>
    <xdr:graphicFrame macro="">
      <xdr:nvGraphicFramePr>
        <xdr:cNvPr id="37" name="Chart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40</xdr:row>
      <xdr:rowOff>1</xdr:rowOff>
    </xdr:from>
    <xdr:to>
      <xdr:col>20</xdr:col>
      <xdr:colOff>0</xdr:colOff>
      <xdr:row>51</xdr:row>
      <xdr:rowOff>0</xdr:rowOff>
    </xdr:to>
    <xdr:graphicFrame macro="">
      <xdr:nvGraphicFramePr>
        <xdr:cNvPr id="38" name="Chart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213</xdr:row>
      <xdr:rowOff>0</xdr:rowOff>
    </xdr:from>
    <xdr:to>
      <xdr:col>20</xdr:col>
      <xdr:colOff>8282</xdr:colOff>
      <xdr:row>225</xdr:row>
      <xdr:rowOff>124239</xdr:rowOff>
    </xdr:to>
    <xdr:graphicFrame macro="">
      <xdr:nvGraphicFramePr>
        <xdr:cNvPr id="39" name="Chart 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0.07305</cdr:y>
    </cdr:from>
    <cdr:to>
      <cdr:x>0.17829</cdr:x>
      <cdr:y>0.18454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0.06364</cdr:y>
    </cdr:from>
    <cdr:to>
      <cdr:x>0.17054</cdr:x>
      <cdr:y>0.19545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E2551\Liquidit&#228;tsmanagement\Funding\Deckungsst&#246;cke\Reporting%20f&#252;r%20Pfandbrief-Forum%20und%20Treuh&#228;nder\2021\2021-09\Pfandbriefforumsreport%20Pfandbrief%20Hypothekenpfandbrief%202021-10-01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Glossar"/>
    </sheetNames>
    <sheetDataSet>
      <sheetData sheetId="0"/>
      <sheetData sheetId="1">
        <row r="14">
          <cell r="C14">
            <v>2735055725.073431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opLeftCell="A4" zoomScaleNormal="100" workbookViewId="0">
      <selection activeCell="D17" sqref="D17:D34"/>
    </sheetView>
  </sheetViews>
  <sheetFormatPr baseColWidth="10" defaultColWidth="9.140625" defaultRowHeight="15" x14ac:dyDescent="0.25"/>
  <cols>
    <col min="1" max="1" width="4.5703125" style="1" customWidth="1"/>
    <col min="2" max="2" width="78.7109375" style="1" bestFit="1" customWidth="1"/>
    <col min="3" max="3" width="12.5703125" style="1" customWidth="1"/>
    <col min="4" max="4" width="12" style="1" customWidth="1"/>
    <col min="5" max="5" width="12.5703125" style="1" customWidth="1"/>
    <col min="6" max="16384" width="9.140625" style="1"/>
  </cols>
  <sheetData>
    <row r="1" spans="1:5" s="185" customFormat="1" ht="36" customHeight="1" thickBot="1" x14ac:dyDescent="0.3">
      <c r="A1" s="184" t="s">
        <v>189</v>
      </c>
      <c r="B1" s="184" t="s">
        <v>0</v>
      </c>
      <c r="C1" s="226" t="s">
        <v>369</v>
      </c>
      <c r="D1" s="226"/>
      <c r="E1" s="226"/>
    </row>
    <row r="2" spans="1:5" x14ac:dyDescent="0.25">
      <c r="B2" s="1" t="str">
        <f>INDEX(Language!D2:M33,2,IF(A1="EN",1,6))</f>
        <v>Report Date</v>
      </c>
      <c r="D2" s="81">
        <v>44742</v>
      </c>
    </row>
    <row r="3" spans="1:5" x14ac:dyDescent="0.25">
      <c r="B3" s="1" t="str">
        <f>INDEX(Language!D2:M33,3,IF(A1="EN",1,6))</f>
        <v>Report Currency</v>
      </c>
      <c r="D3" s="3" t="s">
        <v>113</v>
      </c>
    </row>
    <row r="4" spans="1:5" x14ac:dyDescent="0.25">
      <c r="B4" s="186"/>
      <c r="D4" s="3"/>
    </row>
    <row r="6" spans="1:5" s="34" customFormat="1" ht="16.5" thickBot="1" x14ac:dyDescent="0.3">
      <c r="A6" s="35"/>
      <c r="B6" s="35" t="str">
        <f>INDEX(Language!D2:M33,6,IF(A1="EN",1,6))</f>
        <v>Mortgage Pfandbrief or Mortgage Covered Bond (fundierte Bankschuldverschreibung)</v>
      </c>
      <c r="C6" s="35"/>
      <c r="D6" s="35"/>
      <c r="E6" s="35"/>
    </row>
    <row r="7" spans="1:5" ht="6.75" customHeight="1" x14ac:dyDescent="0.25"/>
    <row r="8" spans="1:5" ht="15.75" thickBot="1" x14ac:dyDescent="0.3">
      <c r="A8" s="138" t="s">
        <v>3</v>
      </c>
      <c r="B8" s="138" t="str">
        <f>INDEX(Language!D2:M33,8,IF(A1="EN",1,6))</f>
        <v>Overview</v>
      </c>
      <c r="C8" s="138"/>
      <c r="D8" s="138"/>
      <c r="E8" s="138"/>
    </row>
    <row r="9" spans="1:5" ht="7.5" customHeight="1" x14ac:dyDescent="0.25"/>
    <row r="10" spans="1:5" ht="15.75" customHeight="1" x14ac:dyDescent="0.25">
      <c r="B10" s="5" t="str">
        <f>INDEX(Language!D2:M33,10,IF(A1="EN",1,6))</f>
        <v>CRD/ UCITS compliant</v>
      </c>
      <c r="D10" s="187" t="s">
        <v>167</v>
      </c>
    </row>
    <row r="11" spans="1:5" ht="15.75" customHeight="1" x14ac:dyDescent="0.25">
      <c r="B11" s="136" t="str">
        <f>INDEX(Language!D2:M33,11,IF(A1="EN",1,6))</f>
        <v>Share of ECB eligible bonds (in % of additional cover pool)</v>
      </c>
      <c r="C11" s="36"/>
      <c r="D11" s="200">
        <v>3.7281464365338322E-2</v>
      </c>
      <c r="E11" s="136"/>
    </row>
    <row r="12" spans="1:5" ht="16.5" customHeight="1" x14ac:dyDescent="0.25">
      <c r="B12" s="136" t="str">
        <f>INDEX(Language!D2:M33,12,IF(A1="EN",1,6))</f>
        <v>Total amount of outstanding issues</v>
      </c>
      <c r="C12" s="36" t="str">
        <f>INDEX(Language!D2:M33,12,IF(A1="EN",2,7))</f>
        <v>in mn</v>
      </c>
      <c r="D12" s="213">
        <v>2682086000</v>
      </c>
      <c r="E12" s="136"/>
    </row>
    <row r="13" spans="1:5" ht="16.5" customHeight="1" x14ac:dyDescent="0.25">
      <c r="B13" s="136" t="str">
        <f>INDEX(Language!D2:M33,13,IF(A1="EN",1,6))</f>
        <v xml:space="preserve">Total amount of cover assets </v>
      </c>
      <c r="C13" s="36" t="str">
        <f>INDEX(Language!D2:M33,13,IF(A1="EN",2,7))</f>
        <v>in mn</v>
      </c>
      <c r="D13" s="213">
        <v>2965578576.7039757</v>
      </c>
      <c r="E13" s="136"/>
    </row>
    <row r="14" spans="1:5" ht="16.5" customHeight="1" x14ac:dyDescent="0.25">
      <c r="B14" s="136" t="str">
        <f>INDEX(Language!D2:M33,14,IF(A1="EN",1,6))</f>
        <v>Rating agencies</v>
      </c>
      <c r="C14" s="188" t="s">
        <v>7</v>
      </c>
      <c r="D14" s="188" t="s">
        <v>8</v>
      </c>
      <c r="E14" s="188" t="s">
        <v>9</v>
      </c>
    </row>
    <row r="15" spans="1:5" ht="16.5" customHeight="1" x14ac:dyDescent="0.25">
      <c r="B15" s="136" t="str">
        <f>INDEX(Language!D2:M33,15,IF(A1="EN",1,6))</f>
        <v>Issuer rating</v>
      </c>
      <c r="C15" s="188" t="s">
        <v>120</v>
      </c>
      <c r="D15" s="188" t="s">
        <v>120</v>
      </c>
      <c r="E15" s="188" t="s">
        <v>119</v>
      </c>
    </row>
    <row r="16" spans="1:5" ht="16.5" customHeight="1" x14ac:dyDescent="0.25">
      <c r="B16" s="136" t="str">
        <f>INDEX(Language!D2:M33,16,IF(A1="EN",1,6))</f>
        <v>Cover pool rating</v>
      </c>
      <c r="C16" s="188" t="s">
        <v>367</v>
      </c>
      <c r="D16" s="188" t="s">
        <v>120</v>
      </c>
      <c r="E16" s="188" t="s">
        <v>120</v>
      </c>
    </row>
    <row r="17" spans="2:5" ht="16.5" customHeight="1" x14ac:dyDescent="0.25">
      <c r="B17" s="136" t="str">
        <f>INDEX(Language!D2:M33,17,IF(A1="EN",1,6))</f>
        <v>Number of loans</v>
      </c>
      <c r="C17" s="36"/>
      <c r="D17" s="201">
        <v>11367</v>
      </c>
      <c r="E17" s="136"/>
    </row>
    <row r="18" spans="2:5" ht="16.5" customHeight="1" x14ac:dyDescent="0.25">
      <c r="B18" s="136" t="str">
        <f>INDEX(Language!D2:M33,18,IF(A1="EN",1,6))</f>
        <v>Number of borrowers</v>
      </c>
      <c r="C18" s="36"/>
      <c r="D18" s="201">
        <v>8981</v>
      </c>
      <c r="E18" s="136"/>
    </row>
    <row r="19" spans="2:5" ht="16.5" customHeight="1" x14ac:dyDescent="0.25">
      <c r="B19" s="136" t="str">
        <f>INDEX(Language!D2:M33,19,IF(A1="EN",1,6))</f>
        <v>Number of properties</v>
      </c>
      <c r="C19" s="36"/>
      <c r="D19" s="201">
        <v>10198</v>
      </c>
      <c r="E19" s="136"/>
    </row>
    <row r="20" spans="2:5" ht="16.5" customHeight="1" x14ac:dyDescent="0.25">
      <c r="B20" s="136" t="str">
        <f>INDEX(Language!D2:M33,20,IF(A1="EN",1,6))</f>
        <v>Average exposure per borrower</v>
      </c>
      <c r="C20" s="36" t="str">
        <f>INDEX(Language!D2:M33,20,IF(A1="EN",2,7))</f>
        <v>in mn</v>
      </c>
      <c r="D20" s="214">
        <f>IF(ANZAHL_SCHULDNER&gt;0,GESAMTBETRAG_DECKUNG/ANZAHL_SCHULDNER,"")</f>
        <v>330205.83194566035</v>
      </c>
      <c r="E20" s="136"/>
    </row>
    <row r="21" spans="2:5" ht="16.5" customHeight="1" x14ac:dyDescent="0.25">
      <c r="B21" s="136" t="str">
        <f>INDEX(Language!D2:M33,21,IF(A1="EN",1,6))</f>
        <v>Average loan amount</v>
      </c>
      <c r="C21" s="36" t="str">
        <f>INDEX(Language!D2:M33,21,IF(A1="EN",2,7))</f>
        <v>in mn</v>
      </c>
      <c r="D21" s="214">
        <f>IF(ANZAHL_ASSETS&gt;0,GESAMTBETRAG_DECKUNG/ANZAHL_ASSETS,"")</f>
        <v>260893.69021764543</v>
      </c>
      <c r="E21" s="136"/>
    </row>
    <row r="22" spans="2:5" ht="16.5" customHeight="1" x14ac:dyDescent="0.25">
      <c r="B22" s="136" t="str">
        <f>INDEX(Language!D2:M33,22,IF(A1="EN",1,6))</f>
        <v>Share of non-performing loans with at least 90 days past due (% of primary cover pool)</v>
      </c>
      <c r="C22" s="36"/>
      <c r="D22" s="200">
        <v>3.8566956872192253E-4</v>
      </c>
      <c r="E22" s="136"/>
    </row>
    <row r="23" spans="2:5" ht="16.5" customHeight="1" x14ac:dyDescent="0.25">
      <c r="B23" s="136" t="str">
        <f>INDEX(Language!D2:M33,23,IF(A1="EN",1,6))</f>
        <v>Share of 10 largest loans (% of primary cover pool)</v>
      </c>
      <c r="C23" s="36"/>
      <c r="D23" s="200">
        <v>9.1977225323133946E-2</v>
      </c>
      <c r="E23" s="136"/>
    </row>
    <row r="24" spans="2:5" ht="16.5" customHeight="1" x14ac:dyDescent="0.25">
      <c r="B24" s="136" t="str">
        <f>INDEX(Language!D2:M33,24,IF(A1="EN",1,6))</f>
        <v>Share of bullet loans (% of primary cover pool)</v>
      </c>
      <c r="C24" s="36"/>
      <c r="D24" s="200">
        <v>0.11841401240951871</v>
      </c>
      <c r="E24" s="136"/>
    </row>
    <row r="25" spans="2:5" ht="16.5" customHeight="1" x14ac:dyDescent="0.25">
      <c r="B25" s="136" t="str">
        <f>INDEX(Language!D2:M33,25,IF(A1="EN",1,6))</f>
        <v>Share of loans in foreign currency (% of primary cover pool)</v>
      </c>
      <c r="C25" s="36"/>
      <c r="D25" s="200">
        <v>8.8366391478183811E-3</v>
      </c>
      <c r="E25" s="136"/>
    </row>
    <row r="26" spans="2:5" ht="16.5" customHeight="1" x14ac:dyDescent="0.25">
      <c r="B26" s="189" t="str">
        <f>INDEX(Language!D2:M33,26,IF(A1="EN",1,6))</f>
        <v>Share of issues in foreign currency (% of primary cover pool)</v>
      </c>
      <c r="C26" s="36"/>
      <c r="D26" s="200">
        <v>0</v>
      </c>
      <c r="E26" s="136"/>
    </row>
    <row r="27" spans="2:5" ht="16.5" customHeight="1" x14ac:dyDescent="0.25">
      <c r="B27" s="136" t="str">
        <f>INDEX(Language!D2:M33,27,IF(A1="EN",1,6))</f>
        <v>Share of loans with fixed interest rate for longer than 1 year  (% of primary cover pool)</v>
      </c>
      <c r="C27" s="36"/>
      <c r="D27" s="200">
        <v>0.44049359291708917</v>
      </c>
      <c r="E27" s="136"/>
    </row>
    <row r="28" spans="2:5" ht="16.5" customHeight="1" x14ac:dyDescent="0.25">
      <c r="B28" s="136" t="s">
        <v>371</v>
      </c>
      <c r="C28" s="36"/>
      <c r="D28" s="200">
        <v>0</v>
      </c>
      <c r="E28" s="136"/>
    </row>
    <row r="29" spans="2:5" ht="16.5" customHeight="1" x14ac:dyDescent="0.25">
      <c r="B29" s="136" t="str">
        <f>INDEX(Language!D2:M33,28,IF(A1="EN",1,6))</f>
        <v>Nominal over-collateralisation (total cover pool / outstanding issues in %)</v>
      </c>
      <c r="C29" s="36"/>
      <c r="D29" s="200">
        <f>IF(ISERROR(GESAMTBETRAG_DECKUNG/GESAMTBETRAG_EMISSIONEN),"",GESAMTBETRAG_DECKUNG/GESAMTBETRAG_EMISSIONEN -1)</f>
        <v>0.10569854087601049</v>
      </c>
      <c r="E29" s="136"/>
    </row>
    <row r="30" spans="2:5" ht="16.5" customHeight="1" x14ac:dyDescent="0.25">
      <c r="B30" s="136" t="str">
        <f>INDEX(Language!D2:M33,29,IF(A1="EN",1,6))</f>
        <v>Present value over-collateralisation (PV total cover pool / PV outstanding issues in %)</v>
      </c>
      <c r="C30" s="36"/>
      <c r="D30" s="200">
        <v>0.19745291744228277</v>
      </c>
      <c r="E30" s="136"/>
    </row>
    <row r="31" spans="2:5" ht="16.5" customHeight="1" x14ac:dyDescent="0.25">
      <c r="B31" s="136" t="str">
        <f>INDEX(Language!D2:M33,30,IF(A1="EN",1,6))</f>
        <v>Number of issues</v>
      </c>
      <c r="C31" s="36"/>
      <c r="D31" s="201">
        <v>13</v>
      </c>
      <c r="E31" s="136"/>
    </row>
    <row r="32" spans="2:5" ht="16.5" customHeight="1" x14ac:dyDescent="0.25">
      <c r="B32" s="136" t="str">
        <f>INDEX(Language!D2:M33,31,IF(A1="EN",1,6))</f>
        <v>Average issue size</v>
      </c>
      <c r="C32" s="36"/>
      <c r="D32" s="202">
        <f>IF(ANZAHL_EMISSIONEN&gt;0,GESAMTBETRAG_EMISSIONEN/ANZAHL_EMISSIONEN,"")</f>
        <v>206314307.69230768</v>
      </c>
      <c r="E32" s="136"/>
    </row>
    <row r="33" spans="2:5" ht="16.5" customHeight="1" x14ac:dyDescent="0.25">
      <c r="B33" s="136" t="str">
        <f>INDEX(Language!D2:M33,32,IF(A1="EN",1,6))</f>
        <v>WA LTV according to rating agency definition (%) *</v>
      </c>
      <c r="C33" s="36"/>
      <c r="D33" s="200">
        <v>0.55775039400000004</v>
      </c>
      <c r="E33" s="136"/>
    </row>
    <row r="34" spans="2:5" x14ac:dyDescent="0.25">
      <c r="B34" s="136" t="str">
        <f>INDEX(Language!D3:M34,32,IF(A1="EN",1,6))</f>
        <v>WA LTV according to Austrian definition (%) **</v>
      </c>
      <c r="C34" s="36"/>
      <c r="D34" s="200">
        <v>0.47946872499999998</v>
      </c>
      <c r="E34" s="136"/>
    </row>
    <row r="35" spans="2:5" x14ac:dyDescent="0.25">
      <c r="B35" s="190"/>
      <c r="C35" s="191"/>
      <c r="D35" s="192"/>
    </row>
    <row r="36" spans="2:5" ht="32.25" customHeight="1" x14ac:dyDescent="0.25">
      <c r="B36" s="227" t="str">
        <f>INDEX(Language!D5:M36,32,IF($A$1="EN",1,6))</f>
        <v>*LTV definition rating agencies: (total loans outstanding per borrower + total prior-ranking mortgages)/ total of property values</v>
      </c>
      <c r="C36" s="227"/>
      <c r="D36" s="227"/>
      <c r="E36" s="227"/>
    </row>
    <row r="37" spans="2:5" ht="21.75" customHeight="1" x14ac:dyDescent="0.25">
      <c r="B37" s="227" t="str">
        <f>INDEX(Language!D6:M37,32,IF($A$1="EN",1,6))</f>
        <v>**LTV Austrian calculation: loan amount in cover pool/ total of property values minus prior-ranking mortgages</v>
      </c>
      <c r="C37" s="227"/>
      <c r="D37" s="227"/>
      <c r="E37" s="227"/>
    </row>
    <row r="38" spans="2:5" x14ac:dyDescent="0.25">
      <c r="B38" s="156"/>
      <c r="C38" s="157"/>
      <c r="D38" s="158"/>
      <c r="E38" s="156"/>
    </row>
    <row r="39" spans="2:5" x14ac:dyDescent="0.25">
      <c r="B39" s="156"/>
      <c r="C39" s="156"/>
      <c r="D39" s="156"/>
      <c r="E39" s="156"/>
    </row>
    <row r="40" spans="2:5" x14ac:dyDescent="0.25">
      <c r="B40" s="156"/>
      <c r="C40" s="156"/>
      <c r="D40" s="156"/>
      <c r="E40" s="156"/>
    </row>
  </sheetData>
  <mergeCells count="3">
    <mergeCell ref="C1:E1"/>
    <mergeCell ref="B36:E36"/>
    <mergeCell ref="B37:E37"/>
  </mergeCells>
  <dataValidations disablePrompts="1"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52"/>
  <sheetViews>
    <sheetView topLeftCell="A172" zoomScaleNormal="100" zoomScalePageLayoutView="85" workbookViewId="0">
      <selection activeCell="H196" sqref="H196:H199"/>
    </sheetView>
  </sheetViews>
  <sheetFormatPr baseColWidth="10" defaultColWidth="9.140625" defaultRowHeight="12.75" outlineLevelRow="1" x14ac:dyDescent="0.2"/>
  <cols>
    <col min="1" max="1" width="4.28515625" style="2" customWidth="1"/>
    <col min="2" max="2" width="22.7109375" style="2" customWidth="1"/>
    <col min="3" max="3" width="18.7109375" style="4" customWidth="1"/>
    <col min="4" max="4" width="12.7109375" style="4" customWidth="1"/>
    <col min="5" max="5" width="2.42578125" style="4" customWidth="1"/>
    <col min="6" max="6" width="22.7109375" style="2" customWidth="1"/>
    <col min="7" max="9" width="12.7109375" style="4" customWidth="1"/>
    <col min="10" max="16384" width="9.140625" style="2"/>
  </cols>
  <sheetData>
    <row r="1" spans="1:10" s="5" customFormat="1" ht="25.5" customHeight="1" thickBot="1" x14ac:dyDescent="0.3">
      <c r="A1" s="24" t="s">
        <v>19</v>
      </c>
      <c r="B1" s="24" t="str">
        <f>INDEX(Language!$D$2:$X$300,SUM(Language!AB4),IF(Overview!$A$1="EN",2,11))</f>
        <v>INFORMATION ON PRIMARY COVER POOL</v>
      </c>
      <c r="C1" s="25"/>
      <c r="D1" s="25"/>
      <c r="E1" s="25"/>
      <c r="F1" s="24"/>
      <c r="G1" s="25"/>
      <c r="H1" s="106" t="str">
        <f>INDEX(Language!$D$2:$X$300,SUM(Language!AH4),IF(Overview!$A$1="EN",8,17))</f>
        <v>display unit in mn - except "number"</v>
      </c>
      <c r="I1" s="6"/>
    </row>
    <row r="2" spans="1:10" s="5" customFormat="1" ht="21.75" customHeight="1" thickBot="1" x14ac:dyDescent="0.3">
      <c r="A2" s="26" t="s">
        <v>21</v>
      </c>
      <c r="B2" s="26" t="str">
        <f>INDEX(Language!$D$2:$X$300,SUM(Language!AB5),IF(Overview!$A$1="EN",2,11))</f>
        <v>Distribution by loan size</v>
      </c>
      <c r="C2" s="27"/>
      <c r="D2" s="27"/>
      <c r="E2" s="27"/>
      <c r="F2" s="26"/>
      <c r="G2" s="27"/>
      <c r="H2" s="27"/>
      <c r="I2" s="6"/>
    </row>
    <row r="3" spans="1:10" s="5" customFormat="1" ht="15" x14ac:dyDescent="0.25">
      <c r="C3" s="6"/>
      <c r="D3" s="6"/>
      <c r="E3" s="6"/>
      <c r="G3" s="6"/>
      <c r="H3" s="6"/>
      <c r="I3" s="6"/>
    </row>
    <row r="4" spans="1:10" s="15" customFormat="1" x14ac:dyDescent="0.2">
      <c r="A4" s="56"/>
      <c r="B4" s="165" t="str">
        <f>INDEX(Language!$D$2:$X$300,SUM(Language!AB7),IF(Overview!$A$1="EN",2,11))</f>
        <v>Primary cover pool by loan size</v>
      </c>
      <c r="C4" s="166"/>
      <c r="D4" s="167"/>
      <c r="E4" s="16"/>
      <c r="G4" s="16"/>
      <c r="H4" s="16"/>
      <c r="I4" s="16"/>
      <c r="J4" s="2"/>
    </row>
    <row r="5" spans="1:10" s="15" customFormat="1" x14ac:dyDescent="0.2">
      <c r="A5" s="57"/>
      <c r="B5" s="168"/>
      <c r="C5" s="169" t="str">
        <f>INDEX(Language!$D$2:$X$300,SUM(Language!AC8),IF(Overview!$A$1="EN",3,12))</f>
        <v>volume</v>
      </c>
      <c r="D5" s="170" t="str">
        <f>INDEX(Language!$D$2:$X$300,SUM(Language!AD8),IF(Overview!$A$1="EN",4,13))</f>
        <v>number</v>
      </c>
      <c r="E5" s="16"/>
      <c r="G5" s="16"/>
      <c r="H5" s="16"/>
      <c r="I5" s="16"/>
      <c r="J5" s="2"/>
    </row>
    <row r="6" spans="1:10" x14ac:dyDescent="0.2">
      <c r="A6" s="58" t="s">
        <v>129</v>
      </c>
      <c r="B6" s="54" t="str">
        <f>INDEX(Language!$D$2:$X$300,SUM(Language!AB9),IF(Overview!$A$1="EN",2,11))</f>
        <v>≤  300.000</v>
      </c>
      <c r="C6" s="218">
        <v>883590810.03200769</v>
      </c>
      <c r="D6" s="203">
        <v>10048</v>
      </c>
    </row>
    <row r="7" spans="1:10" x14ac:dyDescent="0.2">
      <c r="A7" s="58" t="s">
        <v>128</v>
      </c>
      <c r="B7" s="54" t="str">
        <f>INDEX(Language!$D$2:$X$300,SUM(Language!AB10),IF(Overview!$A$1="EN",2,11))</f>
        <v xml:space="preserve">    thereof 0  - 100.000</v>
      </c>
      <c r="C7" s="218">
        <v>274209847.71698767</v>
      </c>
      <c r="D7" s="203">
        <v>6425</v>
      </c>
    </row>
    <row r="8" spans="1:10" x14ac:dyDescent="0.2">
      <c r="A8" s="58" t="s">
        <v>130</v>
      </c>
      <c r="B8" s="54" t="str">
        <f>INDEX(Language!$D$2:$X$300,SUM(Language!AB11),IF(Overview!$A$1="EN",2,11))</f>
        <v xml:space="preserve">    thereof 100.000 - 300.000</v>
      </c>
      <c r="C8" s="218">
        <v>609380962.31501997</v>
      </c>
      <c r="D8" s="203">
        <v>3623</v>
      </c>
    </row>
    <row r="9" spans="1:10" x14ac:dyDescent="0.2">
      <c r="A9" s="58"/>
      <c r="B9" s="30" t="str">
        <f>INDEX(Language!$D$2:$X$300,SUM(Language!AB12),IF(Overview!$A$1="EN",2,11))</f>
        <v>300.000 - 5.000.000</v>
      </c>
      <c r="C9" s="218">
        <v>1092074030.9719679</v>
      </c>
      <c r="D9" s="203">
        <v>1237</v>
      </c>
    </row>
    <row r="10" spans="1:10" x14ac:dyDescent="0.2">
      <c r="A10" s="58" t="s">
        <v>131</v>
      </c>
      <c r="B10" s="30" t="str">
        <f>INDEX(Language!$D$2:$X$300,SUM(Language!AB13),IF(Overview!$A$1="EN",2,11))</f>
        <v xml:space="preserve">    thereof 300.000 - 500.000</v>
      </c>
      <c r="C10" s="218">
        <v>198649470.90767068</v>
      </c>
      <c r="D10" s="203">
        <v>523</v>
      </c>
    </row>
    <row r="11" spans="1:10" x14ac:dyDescent="0.2">
      <c r="A11" s="58" t="s">
        <v>132</v>
      </c>
      <c r="B11" s="30" t="str">
        <f>INDEX(Language!$D$2:$X$300,SUM(Language!AB14),IF(Overview!$A$1="EN",2,11))</f>
        <v xml:space="preserve">    thereof 500.000 - 1.000.000</v>
      </c>
      <c r="C11" s="218">
        <v>270684144.4342972</v>
      </c>
      <c r="D11" s="203">
        <v>382</v>
      </c>
    </row>
    <row r="12" spans="1:10" x14ac:dyDescent="0.2">
      <c r="A12" s="58" t="s">
        <v>133</v>
      </c>
      <c r="B12" s="30" t="str">
        <f>INDEX(Language!$D$2:$X$300,SUM(Language!AB15),IF(Overview!$A$1="EN",2,11))</f>
        <v xml:space="preserve">    thereof 1.000.000 - 5.000.000</v>
      </c>
      <c r="C12" s="218">
        <v>622740415.63</v>
      </c>
      <c r="D12" s="203">
        <v>332</v>
      </c>
    </row>
    <row r="13" spans="1:10" x14ac:dyDescent="0.2">
      <c r="A13" s="58" t="s">
        <v>134</v>
      </c>
      <c r="B13" s="30" t="str">
        <f>INDEX(Language!$D$2:$X$300,SUM(Language!AB16),IF(Overview!$A$1="EN",2,11))</f>
        <v>≥ 5.000.000</v>
      </c>
      <c r="C13" s="218">
        <v>931307545.70000005</v>
      </c>
      <c r="D13" s="203">
        <v>76</v>
      </c>
    </row>
    <row r="14" spans="1:10" s="15" customFormat="1" x14ac:dyDescent="0.2">
      <c r="A14" s="56"/>
      <c r="B14" s="171" t="str">
        <f>INDEX(Language!$D$2:$X$300,SUM(Language!AB17),IF(Overview!$A$1="EN",2,11))</f>
        <v>Total</v>
      </c>
      <c r="C14" s="220">
        <f>C6+C9+C13</f>
        <v>2906972386.7039757</v>
      </c>
      <c r="D14" s="221">
        <f>D6+D9+D13</f>
        <v>11361</v>
      </c>
      <c r="E14" s="16"/>
      <c r="G14" s="16"/>
      <c r="H14" s="16"/>
      <c r="I14" s="16"/>
      <c r="J14" s="2"/>
    </row>
    <row r="16" spans="1:10" s="5" customFormat="1" ht="15.75" thickBot="1" x14ac:dyDescent="0.3">
      <c r="A16" s="24" t="s">
        <v>31</v>
      </c>
      <c r="B16" s="24" t="str">
        <f>INDEX(Language!$D$2:$X$300,SUM(Language!AB19),IF(Overview!$A$1="EN",2,11))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  <c r="I16" s="6"/>
    </row>
    <row r="18" spans="1:10" s="15" customFormat="1" x14ac:dyDescent="0.2">
      <c r="B18" s="11" t="str">
        <f>INDEX(Language!$D$2:$X$300,SUM(Language!AB21),IF(Overview!$A$1="EN",2,11))</f>
        <v>FX derivatives</v>
      </c>
      <c r="C18" s="172"/>
      <c r="D18" s="173" t="str">
        <f>INDEX(Language!$D$2:$X$300,SUM(Language!AD21),IF(Overview!$A$1="EN",4,13))</f>
        <v>volume</v>
      </c>
      <c r="E18" s="16"/>
      <c r="G18" s="16"/>
      <c r="H18" s="16"/>
      <c r="I18" s="16"/>
      <c r="J18" s="2"/>
    </row>
    <row r="19" spans="1:10" s="15" customFormat="1" x14ac:dyDescent="0.2">
      <c r="B19" s="7" t="str">
        <f>INDEX(Language!$D$2:$X$300,SUM(Language!AB22),IF(Overview!$A$1="EN",2,11))</f>
        <v>FX derivatives in cover pool</v>
      </c>
      <c r="C19" s="8"/>
      <c r="D19" s="9" t="s">
        <v>368</v>
      </c>
      <c r="E19" s="16"/>
      <c r="G19" s="16"/>
      <c r="H19" s="16"/>
      <c r="I19" s="16"/>
      <c r="J19" s="2"/>
    </row>
    <row r="20" spans="1:10" x14ac:dyDescent="0.2">
      <c r="B20" s="7" t="str">
        <f>INDEX(Language!$D$2:$X$300,SUM(Language!AB23),IF(Overview!$A$1="EN",2,11))</f>
        <v>nominal of FX derivatives</v>
      </c>
      <c r="C20" s="8"/>
      <c r="D20" s="68">
        <v>0</v>
      </c>
    </row>
    <row r="22" spans="1:10" s="15" customFormat="1" x14ac:dyDescent="0.2">
      <c r="B22" s="174" t="str">
        <f>INDEX(Language!$D$2:$X$300,SUM(Language!AB25),IF(Overview!$A$1="EN",2,11))</f>
        <v>Primary cover pool</v>
      </c>
      <c r="C22" s="172"/>
      <c r="D22" s="167" t="str">
        <f>INDEX(Language!$D$2:$X$300,SUM(Language!AD25),IF(Overview!$A$1="EN",4,13))</f>
        <v>volume</v>
      </c>
      <c r="E22" s="16"/>
      <c r="F22" s="174" t="str">
        <f>INDEX(Language!$D$2:$X$300,SUM(Language!AF25),IF(Overview!$A$1="EN",6,15))</f>
        <v>Issues</v>
      </c>
      <c r="G22" s="172"/>
      <c r="H22" s="167" t="str">
        <f>INDEX(Language!$D$2:$X$300,SUM(Language!AH25),IF(Overview!$A$1="EN",8,17))</f>
        <v>volume</v>
      </c>
      <c r="I22" s="16"/>
      <c r="J22" s="2"/>
    </row>
    <row r="23" spans="1:10" x14ac:dyDescent="0.2">
      <c r="B23" s="7" t="str">
        <f>INDEX(Language!$D$2:$X$300,SUM(Language!AB26),IF(Overview!$A$1="EN",2,11))</f>
        <v>in EUR</v>
      </c>
      <c r="C23" s="8"/>
      <c r="D23" s="204">
        <v>2881284520.71</v>
      </c>
      <c r="F23" s="7" t="str">
        <f>INDEX(Language!$D$2:$X$300,SUM(Language!AF26),IF(Overview!$A$1="EN",6,15))</f>
        <v>in EUR</v>
      </c>
      <c r="G23" s="8"/>
      <c r="H23" s="204">
        <v>2682086000</v>
      </c>
    </row>
    <row r="24" spans="1:10" x14ac:dyDescent="0.2">
      <c r="B24" s="7" t="str">
        <f>INDEX(Language!$D$2:$X$300,SUM(Language!AB27),IF(Overview!$A$1="EN",2,11))</f>
        <v>in CHF</v>
      </c>
      <c r="C24" s="8"/>
      <c r="D24" s="204">
        <v>25077065.993975379</v>
      </c>
      <c r="F24" s="7" t="str">
        <f>INDEX(Language!$D$2:$X$300,SUM(Language!AF27),IF(Overview!$A$1="EN",6,15))</f>
        <v>in CHF</v>
      </c>
      <c r="G24" s="8"/>
      <c r="H24" s="149"/>
    </row>
    <row r="25" spans="1:10" x14ac:dyDescent="0.2">
      <c r="B25" s="7" t="str">
        <f>INDEX(Language!$D$2:$X$300,SUM(Language!AB28),IF(Overview!$A$1="EN",2,11))</f>
        <v>in USD</v>
      </c>
      <c r="C25" s="8"/>
      <c r="D25" s="204">
        <v>136200</v>
      </c>
      <c r="F25" s="7" t="str">
        <f>INDEX(Language!$D$2:$X$300,SUM(Language!AF28),IF(Overview!$A$1="EN",6,15))</f>
        <v>in USD</v>
      </c>
      <c r="G25" s="8"/>
      <c r="H25" s="149"/>
    </row>
    <row r="26" spans="1:10" x14ac:dyDescent="0.2">
      <c r="B26" s="7" t="str">
        <f>INDEX(Language!$D$2:$X$300,SUM(Language!AB29),IF(Overview!$A$1="EN",2,11))</f>
        <v>in JPY</v>
      </c>
      <c r="C26" s="8"/>
      <c r="D26" s="204">
        <v>474600</v>
      </c>
      <c r="F26" s="7" t="str">
        <f>INDEX(Language!$D$2:$X$300,SUM(Language!AF29),IF(Overview!$A$1="EN",6,15))</f>
        <v>in JPY</v>
      </c>
      <c r="G26" s="8"/>
      <c r="H26" s="149"/>
    </row>
    <row r="27" spans="1:10" x14ac:dyDescent="0.2">
      <c r="B27" s="7" t="str">
        <f>INDEX(Language!$D$2:$X$300,SUM(Language!AB30),IF(Overview!$A$1="EN",2,11))</f>
        <v>Other</v>
      </c>
      <c r="C27" s="8"/>
      <c r="D27" s="204"/>
      <c r="F27" s="7" t="str">
        <f>INDEX(Language!$D$2:$X$300,SUM(Language!AF30),IF(Overview!$A$1="EN",6,15))</f>
        <v>Other</v>
      </c>
      <c r="G27" s="8"/>
      <c r="H27" s="149"/>
    </row>
    <row r="28" spans="1:10" s="15" customFormat="1" x14ac:dyDescent="0.2">
      <c r="B28" s="175" t="str">
        <f>INDEX(Language!$D$2:$X$300,SUM(Language!AB31),IF(Overview!$A$1="EN",2,11))</f>
        <v>Total</v>
      </c>
      <c r="C28" s="141"/>
      <c r="D28" s="193">
        <f>SUM(D23:D27)</f>
        <v>2906972386.7039752</v>
      </c>
      <c r="E28" s="16"/>
      <c r="F28" s="175" t="str">
        <f>INDEX(Language!$D$2:$X$300,SUM(Language!AF31),IF(Overview!$A$1="EN",6,15))</f>
        <v>Total</v>
      </c>
      <c r="G28" s="141"/>
      <c r="H28" s="193">
        <f>SUM(H23:H27)</f>
        <v>2682086000</v>
      </c>
      <c r="I28" s="16"/>
      <c r="J28" s="2"/>
    </row>
    <row r="30" spans="1:10" s="5" customFormat="1" ht="15.75" thickBot="1" x14ac:dyDescent="0.3">
      <c r="A30" s="24" t="s">
        <v>40</v>
      </c>
      <c r="B30" s="24" t="str">
        <f>INDEX(Language!$D$2:$X$300,SUM(Language!AB33),IF(Overview!$A$1="EN",2,11))</f>
        <v>Distribution by loan-to-value* (rating agencies definition)</v>
      </c>
      <c r="C30" s="25"/>
      <c r="D30" s="25"/>
      <c r="E30" s="25"/>
      <c r="F30" s="24"/>
      <c r="G30" s="25"/>
      <c r="H30" s="25"/>
      <c r="I30" s="6"/>
    </row>
    <row r="32" spans="1:10" s="15" customFormat="1" x14ac:dyDescent="0.2">
      <c r="B32" s="11" t="str">
        <f>INDEX(Language!$D$2:$X$300,SUM(Language!AB35),IF(Overview!$A$1="EN",2,11))</f>
        <v>LTV primary cover pool</v>
      </c>
      <c r="C32" s="172" t="str">
        <f>INDEX(Language!$D$2:$X$300,SUM(Language!AC35),IF(Overview!$A$1="EN",3,12))</f>
        <v>volume</v>
      </c>
      <c r="D32" s="173" t="str">
        <f>INDEX(Language!$D$2:$X$300,SUM(Language!AD35),IF(Overview!$A$1="EN",4,13))</f>
        <v>%</v>
      </c>
      <c r="E32" s="16"/>
      <c r="G32" s="16"/>
      <c r="H32" s="16"/>
      <c r="I32" s="16"/>
      <c r="J32" s="2"/>
    </row>
    <row r="33" spans="2:10" x14ac:dyDescent="0.2">
      <c r="B33" s="7" t="str">
        <f>INDEX(Language!$D$2:$X$300,SUM(Language!AB36),IF(Overview!$A$1="EN",2,11))</f>
        <v>≤ 40%</v>
      </c>
      <c r="C33" s="205">
        <v>615759325.54164648</v>
      </c>
      <c r="D33" s="219">
        <v>0.21182152550125025</v>
      </c>
    </row>
    <row r="34" spans="2:10" x14ac:dyDescent="0.2">
      <c r="B34" s="7" t="str">
        <f>INDEX(Language!$D$2:$X$300,SUM(Language!AB37),IF(Overview!$A$1="EN",2,11))</f>
        <v>40 - 50%</v>
      </c>
      <c r="C34" s="205">
        <v>483591143.56489962</v>
      </c>
      <c r="D34" s="219">
        <v>0.16635560274902086</v>
      </c>
    </row>
    <row r="35" spans="2:10" x14ac:dyDescent="0.2">
      <c r="B35" s="7" t="str">
        <f>INDEX(Language!$D$2:$X$300,SUM(Language!AB38),IF(Overview!$A$1="EN",2,11))</f>
        <v>50 - 60%</v>
      </c>
      <c r="C35" s="205">
        <v>685111940.37566268</v>
      </c>
      <c r="D35" s="219">
        <v>0.2356788607656731</v>
      </c>
    </row>
    <row r="36" spans="2:10" x14ac:dyDescent="0.2">
      <c r="B36" s="7" t="str">
        <f>INDEX(Language!$D$2:$X$300,SUM(Language!AB39),IF(Overview!$A$1="EN",2,11))</f>
        <v>60 - 70%</v>
      </c>
      <c r="C36" s="205">
        <v>599159267.67124498</v>
      </c>
      <c r="D36" s="219">
        <v>0.20611109703404928</v>
      </c>
    </row>
    <row r="37" spans="2:10" x14ac:dyDescent="0.2">
      <c r="B37" s="7" t="str">
        <f>INDEX(Language!$D$2:$X$300,SUM(Language!AB40),IF(Overview!$A$1="EN",2,11))</f>
        <v>70 - 80%</v>
      </c>
      <c r="C37" s="205">
        <v>241591508.24879512</v>
      </c>
      <c r="D37" s="219">
        <v>8.3107603413708306E-2</v>
      </c>
    </row>
    <row r="38" spans="2:10" x14ac:dyDescent="0.2">
      <c r="B38" s="7" t="str">
        <f>INDEX(Language!$D$2:$X$300,SUM(Language!AB41),IF(Overview!$A$1="EN",2,11))</f>
        <v>80 - 85%</v>
      </c>
      <c r="C38" s="205">
        <v>99753676.228192762</v>
      </c>
      <c r="D38" s="219">
        <v>3.4315316060259136E-2</v>
      </c>
    </row>
    <row r="39" spans="2:10" x14ac:dyDescent="0.2">
      <c r="B39" s="7" t="str">
        <f>INDEX(Language!$D$2:$X$300,SUM(Language!AB42),IF(Overview!$A$1="EN",2,11))</f>
        <v>85 - 90%</v>
      </c>
      <c r="C39" s="205">
        <v>77766584.716586336</v>
      </c>
      <c r="D39" s="219">
        <v>2.6751745242671789E-2</v>
      </c>
    </row>
    <row r="40" spans="2:10" x14ac:dyDescent="0.2">
      <c r="B40" s="7" t="str">
        <f>INDEX(Language!$D$2:$X$300,SUM(Language!AB43),IF(Overview!$A$1="EN",2,11))</f>
        <v>90 - 95%</v>
      </c>
      <c r="C40" s="205">
        <v>31605075.095943749</v>
      </c>
      <c r="D40" s="219">
        <v>1.0872162130091184E-2</v>
      </c>
    </row>
    <row r="41" spans="2:10" x14ac:dyDescent="0.2">
      <c r="B41" s="7" t="str">
        <f>INDEX(Language!$D$2:$X$300,SUM(Language!AB44),IF(Overview!$A$1="EN",2,11))</f>
        <v>95 - 100%</v>
      </c>
      <c r="C41" s="205">
        <v>26236677.330120459</v>
      </c>
      <c r="D41" s="219">
        <v>9.0254305304456293E-3</v>
      </c>
    </row>
    <row r="42" spans="2:10" x14ac:dyDescent="0.2">
      <c r="B42" s="7" t="str">
        <f>INDEX(Language!$D$2:$X$300,SUM(Language!AB45),IF(Overview!$A$1="EN",2,11))</f>
        <v>100 - 105%</v>
      </c>
      <c r="C42" s="205">
        <v>9931727.6951405704</v>
      </c>
      <c r="D42" s="219">
        <v>3.4165194484016073E-3</v>
      </c>
    </row>
    <row r="43" spans="2:10" x14ac:dyDescent="0.2">
      <c r="B43" s="7" t="str">
        <f>INDEX(Language!$D$2:$X$300,SUM(Language!AB46),IF(Overview!$A$1="EN",2,11))</f>
        <v>≥ 105%</v>
      </c>
      <c r="C43" s="205">
        <v>36465460.23574286</v>
      </c>
      <c r="D43" s="219">
        <v>1.2544137124428843E-2</v>
      </c>
    </row>
    <row r="44" spans="2:10" s="15" customFormat="1" x14ac:dyDescent="0.2">
      <c r="B44" s="11" t="str">
        <f>INDEX(Language!$D$2:$X$300,SUM(Language!AB47),IF(Overview!$A$1="EN",2,11))</f>
        <v>Total</v>
      </c>
      <c r="C44" s="69">
        <f>SUM(C33:C43)</f>
        <v>2906972386.7039757</v>
      </c>
      <c r="D44" s="164">
        <f>SUM(D33:D43)</f>
        <v>0.99999999999999989</v>
      </c>
      <c r="E44" s="16"/>
      <c r="G44" s="16"/>
      <c r="H44" s="16"/>
      <c r="I44" s="16"/>
      <c r="J44" s="2"/>
    </row>
    <row r="46" spans="2:10" s="15" customFormat="1" x14ac:dyDescent="0.2">
      <c r="B46" s="174" t="str">
        <f>INDEX(Language!$D$2:$X$300,SUM(Language!AB49),IF(Overview!$A$1="EN",2,11))</f>
        <v>thereof LTV residential*</v>
      </c>
      <c r="C46" s="172" t="str">
        <f>INDEX(Language!$D$2:$X$300,SUM(Language!AC49),IF(Overview!$A$1="EN",3,12))</f>
        <v>volume</v>
      </c>
      <c r="D46" s="173" t="str">
        <f>INDEX(Language!$D$2:$X$300,SUM(Language!AD49),IF(Overview!$A$1="EN",4,13))</f>
        <v>%</v>
      </c>
      <c r="E46" s="16"/>
      <c r="F46" s="174" t="str">
        <f>INDEX(Language!$D$2:$X$300,SUM(Language!AF49),IF(Overview!$A$1="EN",6,15))</f>
        <v>thereof LTV commercial</v>
      </c>
      <c r="G46" s="172" t="str">
        <f>INDEX(Language!$D$2:$X$300,SUM(Language!AG49),IF(Overview!$A$1="EN",7,16))</f>
        <v>volume</v>
      </c>
      <c r="H46" s="173" t="str">
        <f>INDEX(Language!$D$2:$X$300,SUM(Language!AH49),IF(Overview!$A$1="EN",8,17))</f>
        <v>%</v>
      </c>
      <c r="I46" s="16"/>
      <c r="J46" s="2"/>
    </row>
    <row r="47" spans="2:10" x14ac:dyDescent="0.2">
      <c r="B47" s="7" t="str">
        <f>INDEX(Language!$D$2:$X$300,SUM(Language!AB50),IF(Overview!$A$1="EN",2,11))</f>
        <v>≤ 40%</v>
      </c>
      <c r="C47" s="205">
        <v>503556025.2939747</v>
      </c>
      <c r="D47" s="219">
        <v>0.23599505887265643</v>
      </c>
      <c r="F47" s="7" t="str">
        <f>INDEX(Language!$D$2:$X$300,SUM(Language!AF50),IF(Overview!$A$1="EN",6,15))</f>
        <v>≤ 40%</v>
      </c>
      <c r="G47" s="205">
        <v>112203300.24767172</v>
      </c>
      <c r="H47" s="219">
        <v>0.14511254019001837</v>
      </c>
    </row>
    <row r="48" spans="2:10" x14ac:dyDescent="0.2">
      <c r="B48" s="7" t="str">
        <f>INDEX(Language!$D$2:$X$300,SUM(Language!AB51),IF(Overview!$A$1="EN",2,11))</f>
        <v>40 - 50 %</v>
      </c>
      <c r="C48" s="205">
        <v>344439177.53920221</v>
      </c>
      <c r="D48" s="219">
        <v>0.16142383349292436</v>
      </c>
      <c r="F48" s="7" t="str">
        <f>INDEX(Language!$D$2:$X$300,SUM(Language!AF51),IF(Overview!$A$1="EN",6,15))</f>
        <v>40 - 50 %</v>
      </c>
      <c r="G48" s="205">
        <v>139151966.02569735</v>
      </c>
      <c r="H48" s="219">
        <v>0.17996525251798987</v>
      </c>
    </row>
    <row r="49" spans="1:10" x14ac:dyDescent="0.2">
      <c r="B49" s="7" t="str">
        <f>INDEX(Language!$D$2:$X$300,SUM(Language!AB52),IF(Overview!$A$1="EN",2,11))</f>
        <v>50 - 60 %</v>
      </c>
      <c r="C49" s="205">
        <v>461503697.50442016</v>
      </c>
      <c r="D49" s="219">
        <v>0.21628694086009867</v>
      </c>
      <c r="F49" s="7" t="str">
        <f>INDEX(Language!$D$2:$X$300,SUM(Language!AF52),IF(Overview!$A$1="EN",6,15))</f>
        <v>50 - 60 %</v>
      </c>
      <c r="G49" s="205">
        <v>223608242.87124255</v>
      </c>
      <c r="H49" s="219">
        <v>0.28919256437954816</v>
      </c>
    </row>
    <row r="50" spans="1:10" x14ac:dyDescent="0.2">
      <c r="B50" s="7" t="str">
        <f>INDEX(Language!$D$2:$X$300,SUM(Language!AB53),IF(Overview!$A$1="EN",2,11))</f>
        <v>60 - 70 %</v>
      </c>
      <c r="C50" s="205">
        <v>381889992.49124497</v>
      </c>
      <c r="D50" s="219">
        <v>0.17897542027867788</v>
      </c>
      <c r="F50" s="7" t="str">
        <f>INDEX(Language!$D$2:$X$300,SUM(Language!AF53),IF(Overview!$A$1="EN",6,15))</f>
        <v>60 - 70 %</v>
      </c>
      <c r="G50" s="205">
        <v>217269275.18000001</v>
      </c>
      <c r="H50" s="219">
        <v>0.28099437678766626</v>
      </c>
    </row>
    <row r="51" spans="1:10" x14ac:dyDescent="0.2">
      <c r="B51" s="7" t="str">
        <f>INDEX(Language!$D$2:$X$300,SUM(Language!AB54),IF(Overview!$A$1="EN",2,11))</f>
        <v>70 - 80 %</v>
      </c>
      <c r="C51" s="205">
        <v>212252996.82471171</v>
      </c>
      <c r="D51" s="219">
        <v>9.9473853882103391E-2</v>
      </c>
      <c r="F51" s="7" t="str">
        <f>INDEX(Language!$D$2:$X$300,SUM(Language!AF54),IF(Overview!$A$1="EN",6,15))</f>
        <v>70 - 80 %</v>
      </c>
      <c r="G51" s="205">
        <v>29338511.424083412</v>
      </c>
      <c r="H51" s="219">
        <v>3.7943499957176705E-2</v>
      </c>
    </row>
    <row r="52" spans="1:10" x14ac:dyDescent="0.2">
      <c r="B52" s="7" t="str">
        <f>INDEX(Language!$D$2:$X$300,SUM(Language!AB55),IF(Overview!$A$1="EN",2,11))</f>
        <v>80 - 85 %</v>
      </c>
      <c r="C52" s="205">
        <v>74428646.498192757</v>
      </c>
      <c r="D52" s="219">
        <v>3.4881506584890636E-2</v>
      </c>
      <c r="F52" s="7" t="str">
        <f>INDEX(Language!$D$2:$X$300,SUM(Language!AF55),IF(Overview!$A$1="EN",6,15))</f>
        <v>80 - 85 %</v>
      </c>
      <c r="G52" s="205">
        <v>25325029.73</v>
      </c>
      <c r="H52" s="219">
        <v>3.2752863653707838E-2</v>
      </c>
    </row>
    <row r="53" spans="1:10" x14ac:dyDescent="0.2">
      <c r="B53" s="7" t="str">
        <f>INDEX(Language!$D$2:$X$300,SUM(Language!AB56),IF(Overview!$A$1="EN",2,11))</f>
        <v>85 - 90 %</v>
      </c>
      <c r="C53" s="205">
        <v>69253678.706586346</v>
      </c>
      <c r="D53" s="219">
        <v>3.2456221676560357E-2</v>
      </c>
      <c r="F53" s="7" t="str">
        <f>INDEX(Language!$D$2:$X$300,SUM(Language!AF56),IF(Overview!$A$1="EN",6,15))</f>
        <v>85 - 90 %</v>
      </c>
      <c r="G53" s="205">
        <v>8512906.0099999998</v>
      </c>
      <c r="H53" s="219">
        <v>1.1009742251637627E-2</v>
      </c>
    </row>
    <row r="54" spans="1:10" x14ac:dyDescent="0.2">
      <c r="B54" s="7" t="str">
        <f>INDEX(Language!$D$2:$X$300,SUM(Language!AB57),IF(Overview!$A$1="EN",2,11))</f>
        <v>90 - 95%</v>
      </c>
      <c r="C54" s="205">
        <v>29481575.095943749</v>
      </c>
      <c r="D54" s="219">
        <v>1.3816746699365006E-2</v>
      </c>
      <c r="F54" s="7" t="str">
        <f>INDEX(Language!$D$2:$X$300,SUM(Language!AF57),IF(Overview!$A$1="EN",6,15))</f>
        <v>90 - 95%</v>
      </c>
      <c r="G54" s="205">
        <v>2123500</v>
      </c>
      <c r="H54" s="219">
        <v>2.7463227767215181E-3</v>
      </c>
    </row>
    <row r="55" spans="1:10" x14ac:dyDescent="0.2">
      <c r="B55" s="7" t="str">
        <f>INDEX(Language!$D$2:$X$300,SUM(Language!AB58),IF(Overview!$A$1="EN",2,11))</f>
        <v>95 - 100%</v>
      </c>
      <c r="C55" s="205">
        <v>22253877.330120459</v>
      </c>
      <c r="D55" s="219">
        <v>1.042943550839385E-2</v>
      </c>
      <c r="F55" s="7" t="str">
        <f>INDEX(Language!$D$2:$X$300,SUM(Language!AF58),IF(Overview!$A$1="EN",6,15))</f>
        <v>95 - 100%</v>
      </c>
      <c r="G55" s="205">
        <v>3982800</v>
      </c>
      <c r="H55" s="219">
        <v>5.1509556652349717E-3</v>
      </c>
    </row>
    <row r="56" spans="1:10" x14ac:dyDescent="0.2">
      <c r="B56" s="7" t="str">
        <f>INDEX(Language!$D$2:$X$300,SUM(Language!AB59),IF(Overview!$A$1="EN",2,11))</f>
        <v>100 - 105%</v>
      </c>
      <c r="C56" s="205">
        <v>9818507.6951405704</v>
      </c>
      <c r="D56" s="219">
        <v>4.6015124140429079E-3</v>
      </c>
      <c r="F56" s="7" t="str">
        <f>INDEX(Language!$D$2:$X$300,SUM(Language!AF59),IF(Overview!$A$1="EN",6,15))</f>
        <v>100 - 105%</v>
      </c>
      <c r="G56" s="205">
        <v>113220</v>
      </c>
      <c r="H56" s="219">
        <v>1.4642743808825537E-4</v>
      </c>
    </row>
    <row r="57" spans="1:10" x14ac:dyDescent="0.2">
      <c r="B57" s="7" t="str">
        <f>INDEX(Language!$D$2:$X$300,SUM(Language!AB60),IF(Overview!$A$1="EN",2,11))</f>
        <v>≥ 105%</v>
      </c>
      <c r="C57" s="205">
        <v>24878471.02589795</v>
      </c>
      <c r="D57" s="219">
        <v>1.1659469730286465E-2</v>
      </c>
      <c r="F57" s="7" t="str">
        <f>INDEX(Language!$D$2:$X$300,SUM(Language!AF60),IF(Overview!$A$1="EN",6,15))</f>
        <v>≥ 105%</v>
      </c>
      <c r="G57" s="205">
        <v>11586989.20984491</v>
      </c>
      <c r="H57" s="219">
        <v>1.4985454382210286E-2</v>
      </c>
    </row>
    <row r="58" spans="1:10" s="15" customFormat="1" x14ac:dyDescent="0.2">
      <c r="B58" s="11" t="str">
        <f>INDEX(Language!$D$2:$X$300,SUM(Language!AB61),IF(Overview!$A$1="EN",2,11))</f>
        <v>Total</v>
      </c>
      <c r="C58" s="69">
        <f>SUM(C47:C57)</f>
        <v>2133756646.0054357</v>
      </c>
      <c r="D58" s="164">
        <f>SUM(D47:D57)</f>
        <v>1</v>
      </c>
      <c r="E58" s="16"/>
      <c r="F58" s="11" t="str">
        <f>INDEX(Language!$D$2:$X$300,SUM(Language!AF61),IF(Overview!$A$1="EN",6,15))</f>
        <v>Total</v>
      </c>
      <c r="G58" s="69">
        <f>SUM(G47:G57)</f>
        <v>773215740.69854009</v>
      </c>
      <c r="H58" s="164">
        <f>SUM(H47:H57)</f>
        <v>0.99999999999999989</v>
      </c>
      <c r="I58" s="16"/>
      <c r="J58" s="2"/>
    </row>
    <row r="59" spans="1:10" x14ac:dyDescent="0.2">
      <c r="B59" s="140" t="str">
        <f>INDEX(Language!$D$2:$X$300,SUM(Language!AB62),IF(Overview!$A$1="EN",2,11))</f>
        <v>* residential including non-profit housing association</v>
      </c>
    </row>
    <row r="61" spans="1:10" s="5" customFormat="1" ht="15.75" thickBot="1" x14ac:dyDescent="0.3">
      <c r="A61" s="24" t="s">
        <v>42</v>
      </c>
      <c r="B61" s="24" t="str">
        <f>INDEX(Language!$D$2:$X$300,SUM(Language!AB64),IF(Overview!$A$1="EN",2,11))</f>
        <v>Regional distribution</v>
      </c>
      <c r="C61" s="25"/>
      <c r="D61" s="25"/>
      <c r="E61" s="25"/>
      <c r="F61" s="24"/>
      <c r="G61" s="25"/>
      <c r="H61" s="25"/>
      <c r="I61" s="6"/>
    </row>
    <row r="63" spans="1:10" x14ac:dyDescent="0.2">
      <c r="B63" s="176" t="str">
        <f>INDEX(Language!$D$2:$X$300,SUM(Language!AB66),IF(Overview!$A$1="EN",2,11))</f>
        <v xml:space="preserve">Regional distribution </v>
      </c>
      <c r="C63" s="172" t="str">
        <f>INDEX(Language!$D$2:$X$300,SUM(Language!AC66),IF(Overview!$A$1="EN",3,12))</f>
        <v>volume</v>
      </c>
      <c r="D63" s="173" t="str">
        <f>INDEX(Language!$D$2:$X$300,SUM(Language!AD66),IF(Overview!$A$1="EN",4,13))</f>
        <v>%</v>
      </c>
    </row>
    <row r="64" spans="1:10" x14ac:dyDescent="0.2">
      <c r="B64" s="11" t="str">
        <f>INDEX(Language!$D$2:$X$300,SUM(Language!AB67),IF(Overview!$A$1="EN",2,11))</f>
        <v>EU member states</v>
      </c>
      <c r="C64" s="69">
        <f>SUM(C65:C92)</f>
        <v>2906972386.7039752</v>
      </c>
      <c r="D64" s="164">
        <f>SUM(D65:D92)</f>
        <v>1</v>
      </c>
    </row>
    <row r="65" spans="2:9" outlineLevel="1" x14ac:dyDescent="0.2">
      <c r="B65" s="7" t="str">
        <f>INDEX(Language!$D$2:$X$300,SUM(Language!AB68),IF(Overview!$A$1="EN",2,11))</f>
        <v>Austria</v>
      </c>
      <c r="C65" s="205">
        <v>2412548099.2739754</v>
      </c>
      <c r="D65" s="162">
        <f t="shared" ref="D65:D92" si="0">IF(($C$99=0),0,(C65/$C$99))</f>
        <v>0.8299177901752981</v>
      </c>
      <c r="E65" s="2"/>
      <c r="G65" s="2"/>
      <c r="H65" s="2"/>
      <c r="I65" s="2"/>
    </row>
    <row r="66" spans="2:9" outlineLevel="1" x14ac:dyDescent="0.2">
      <c r="B66" s="7" t="str">
        <f>INDEX(Language!$D$2:$X$300,SUM(Language!AB69),IF(Overview!$A$1="EN",2,11))</f>
        <v>Belgium</v>
      </c>
      <c r="C66" s="205">
        <v>16168441.289999999</v>
      </c>
      <c r="D66" s="162">
        <f t="shared" si="0"/>
        <v>5.5619521409807169E-3</v>
      </c>
      <c r="E66" s="2"/>
      <c r="G66" s="2"/>
      <c r="H66" s="2"/>
      <c r="I66" s="2"/>
    </row>
    <row r="67" spans="2:9" outlineLevel="1" x14ac:dyDescent="0.2">
      <c r="B67" s="7" t="str">
        <f>INDEX(Language!$D$2:$X$300,SUM(Language!AB70),IF(Overview!$A$1="EN",2,11))</f>
        <v>Bulgaria</v>
      </c>
      <c r="C67" s="161">
        <v>0</v>
      </c>
      <c r="D67" s="162">
        <f t="shared" si="0"/>
        <v>0</v>
      </c>
      <c r="E67" s="2"/>
      <c r="G67" s="2"/>
      <c r="H67" s="2"/>
      <c r="I67" s="2"/>
    </row>
    <row r="68" spans="2:9" outlineLevel="1" x14ac:dyDescent="0.2">
      <c r="B68" s="7" t="str">
        <f>INDEX(Language!$D$2:$X$300,SUM(Language!AB71),IF(Overview!$A$1="EN",2,11))</f>
        <v>Croatia</v>
      </c>
      <c r="C68" s="161">
        <v>0</v>
      </c>
      <c r="D68" s="162">
        <f t="shared" si="0"/>
        <v>0</v>
      </c>
      <c r="E68" s="2"/>
      <c r="G68" s="2"/>
      <c r="H68" s="2"/>
      <c r="I68" s="2"/>
    </row>
    <row r="69" spans="2:9" outlineLevel="1" x14ac:dyDescent="0.2">
      <c r="B69" s="7" t="str">
        <f>INDEX(Language!$D$2:$X$300,SUM(Language!AB72),IF(Overview!$A$1="EN",2,11))</f>
        <v>Cyprus</v>
      </c>
      <c r="C69" s="161">
        <v>0</v>
      </c>
      <c r="D69" s="162">
        <f t="shared" si="0"/>
        <v>0</v>
      </c>
      <c r="E69" s="2"/>
      <c r="G69" s="2"/>
      <c r="H69" s="2"/>
      <c r="I69" s="2"/>
    </row>
    <row r="70" spans="2:9" outlineLevel="1" x14ac:dyDescent="0.2">
      <c r="B70" s="7" t="str">
        <f>INDEX(Language!$D$2:$X$300,SUM(Language!AB73),IF(Overview!$A$1="EN",2,11))</f>
        <v>Czech Republic</v>
      </c>
      <c r="C70" s="161">
        <v>0</v>
      </c>
      <c r="D70" s="162">
        <f t="shared" si="0"/>
        <v>0</v>
      </c>
      <c r="E70" s="2"/>
      <c r="G70" s="2"/>
      <c r="H70" s="2"/>
      <c r="I70" s="2"/>
    </row>
    <row r="71" spans="2:9" outlineLevel="1" x14ac:dyDescent="0.2">
      <c r="B71" s="7" t="str">
        <f>INDEX(Language!$D$2:$X$300,SUM(Language!AB74),IF(Overview!$A$1="EN",2,11))</f>
        <v>Denmark</v>
      </c>
      <c r="C71" s="161">
        <v>0</v>
      </c>
      <c r="D71" s="162">
        <f t="shared" si="0"/>
        <v>0</v>
      </c>
      <c r="E71" s="2"/>
      <c r="G71" s="2"/>
      <c r="H71" s="2"/>
      <c r="I71" s="2"/>
    </row>
    <row r="72" spans="2:9" outlineLevel="1" x14ac:dyDescent="0.2">
      <c r="B72" s="7" t="str">
        <f>INDEX(Language!$D$2:$X$300,SUM(Language!AB75),IF(Overview!$A$1="EN",2,11))</f>
        <v>Estonia</v>
      </c>
      <c r="C72" s="161">
        <v>0</v>
      </c>
      <c r="D72" s="162">
        <f t="shared" si="0"/>
        <v>0</v>
      </c>
      <c r="E72" s="2"/>
      <c r="G72" s="2"/>
      <c r="H72" s="2"/>
      <c r="I72" s="2"/>
    </row>
    <row r="73" spans="2:9" outlineLevel="1" x14ac:dyDescent="0.2">
      <c r="B73" s="7" t="str">
        <f>INDEX(Language!$D$2:$X$300,SUM(Language!AB76),IF(Overview!$A$1="EN",2,11))</f>
        <v>Finnland</v>
      </c>
      <c r="C73" s="161">
        <v>0</v>
      </c>
      <c r="D73" s="162">
        <f t="shared" si="0"/>
        <v>0</v>
      </c>
      <c r="E73" s="2"/>
      <c r="G73" s="2"/>
      <c r="H73" s="2"/>
      <c r="I73" s="2"/>
    </row>
    <row r="74" spans="2:9" outlineLevel="1" x14ac:dyDescent="0.2">
      <c r="B74" s="7" t="str">
        <f>INDEX(Language!$D$2:$X$300,SUM(Language!AB77),IF(Overview!$A$1="EN",2,11))</f>
        <v>France</v>
      </c>
      <c r="C74" s="161">
        <v>0</v>
      </c>
      <c r="D74" s="162">
        <f t="shared" si="0"/>
        <v>0</v>
      </c>
      <c r="E74" s="2"/>
      <c r="G74" s="2"/>
      <c r="H74" s="2"/>
      <c r="I74" s="2"/>
    </row>
    <row r="75" spans="2:9" outlineLevel="1" x14ac:dyDescent="0.2">
      <c r="B75" s="7" t="str">
        <f>INDEX(Language!$D$2:$X$300,SUM(Language!AB78),IF(Overview!$A$1="EN",2,11))</f>
        <v>Germany</v>
      </c>
      <c r="C75" s="205">
        <v>305093633.27999997</v>
      </c>
      <c r="D75" s="162">
        <f t="shared" si="0"/>
        <v>0.10495236716917204</v>
      </c>
      <c r="E75" s="2"/>
      <c r="G75" s="2"/>
      <c r="H75" s="2"/>
      <c r="I75" s="2"/>
    </row>
    <row r="76" spans="2:9" outlineLevel="1" x14ac:dyDescent="0.2">
      <c r="B76" s="7" t="str">
        <f>INDEX(Language!$D$2:$X$300,SUM(Language!AB79),IF(Overview!$A$1="EN",2,11))</f>
        <v>Greece</v>
      </c>
      <c r="C76" s="161">
        <v>0</v>
      </c>
      <c r="D76" s="162">
        <f t="shared" si="0"/>
        <v>0</v>
      </c>
      <c r="E76" s="2"/>
      <c r="G76" s="2"/>
      <c r="H76" s="2"/>
      <c r="I76" s="2"/>
    </row>
    <row r="77" spans="2:9" outlineLevel="1" x14ac:dyDescent="0.2">
      <c r="B77" s="7" t="str">
        <f>INDEX(Language!$D$2:$X$300,SUM(Language!AB80),IF(Overview!$A$1="EN",2,11))</f>
        <v>Hungary</v>
      </c>
      <c r="C77" s="161">
        <v>0</v>
      </c>
      <c r="D77" s="162">
        <f t="shared" si="0"/>
        <v>0</v>
      </c>
      <c r="E77" s="2"/>
      <c r="G77" s="2"/>
      <c r="H77" s="2"/>
      <c r="I77" s="2"/>
    </row>
    <row r="78" spans="2:9" outlineLevel="1" x14ac:dyDescent="0.2">
      <c r="B78" s="7" t="str">
        <f>INDEX(Language!$D$2:$X$300,SUM(Language!AB81),IF(Overview!$A$1="EN",2,11))</f>
        <v>Irland</v>
      </c>
      <c r="C78" s="161">
        <v>0</v>
      </c>
      <c r="D78" s="162">
        <f t="shared" si="0"/>
        <v>0</v>
      </c>
      <c r="E78" s="2"/>
      <c r="G78" s="2"/>
      <c r="H78" s="2"/>
      <c r="I78" s="2"/>
    </row>
    <row r="79" spans="2:9" outlineLevel="1" x14ac:dyDescent="0.2">
      <c r="B79" s="7" t="str">
        <f>INDEX(Language!$D$2:$X$300,SUM(Language!AB82),IF(Overview!$A$1="EN",2,11))</f>
        <v>Italy</v>
      </c>
      <c r="C79" s="161">
        <v>0</v>
      </c>
      <c r="D79" s="162">
        <f t="shared" si="0"/>
        <v>0</v>
      </c>
      <c r="E79" s="2"/>
      <c r="G79" s="2"/>
      <c r="H79" s="2"/>
      <c r="I79" s="2"/>
    </row>
    <row r="80" spans="2:9" outlineLevel="1" x14ac:dyDescent="0.2">
      <c r="B80" s="7" t="str">
        <f>INDEX(Language!$D$2:$X$300,SUM(Language!AB83),IF(Overview!$A$1="EN",2,11))</f>
        <v>Latvia</v>
      </c>
      <c r="C80" s="161">
        <v>0</v>
      </c>
      <c r="D80" s="162">
        <f t="shared" si="0"/>
        <v>0</v>
      </c>
      <c r="E80" s="2"/>
      <c r="G80" s="2"/>
      <c r="H80" s="2"/>
      <c r="I80" s="2"/>
    </row>
    <row r="81" spans="2:9" outlineLevel="1" x14ac:dyDescent="0.2">
      <c r="B81" s="7" t="str">
        <f>INDEX(Language!$D$2:$X$300,SUM(Language!AB84),IF(Overview!$A$1="EN",2,11))</f>
        <v>Lituania</v>
      </c>
      <c r="C81" s="161">
        <v>0</v>
      </c>
      <c r="D81" s="162">
        <f t="shared" si="0"/>
        <v>0</v>
      </c>
      <c r="E81" s="2"/>
      <c r="G81" s="2"/>
      <c r="H81" s="2"/>
      <c r="I81" s="2"/>
    </row>
    <row r="82" spans="2:9" outlineLevel="1" x14ac:dyDescent="0.2">
      <c r="B82" s="7" t="str">
        <f>INDEX(Language!$D$2:$X$300,SUM(Language!AB85),IF(Overview!$A$1="EN",2,11))</f>
        <v>Luxembourg</v>
      </c>
      <c r="C82" s="161">
        <v>0</v>
      </c>
      <c r="D82" s="162">
        <f t="shared" si="0"/>
        <v>0</v>
      </c>
      <c r="E82" s="2"/>
      <c r="G82" s="2"/>
      <c r="H82" s="2"/>
      <c r="I82" s="2"/>
    </row>
    <row r="83" spans="2:9" outlineLevel="1" x14ac:dyDescent="0.2">
      <c r="B83" s="7" t="str">
        <f>INDEX(Language!$D$2:$X$300,SUM(Language!AB86),IF(Overview!$A$1="EN",2,11))</f>
        <v>Malta</v>
      </c>
      <c r="C83" s="161">
        <v>0</v>
      </c>
      <c r="D83" s="162">
        <f t="shared" si="0"/>
        <v>0</v>
      </c>
      <c r="E83" s="2"/>
      <c r="G83" s="2"/>
      <c r="H83" s="2"/>
      <c r="I83" s="2"/>
    </row>
    <row r="84" spans="2:9" outlineLevel="1" x14ac:dyDescent="0.2">
      <c r="B84" s="7" t="str">
        <f>INDEX(Language!$D$2:$X$300,SUM(Language!AB87),IF(Overview!$A$1="EN",2,11))</f>
        <v>Poland</v>
      </c>
      <c r="C84" s="161">
        <v>0</v>
      </c>
      <c r="D84" s="162">
        <f t="shared" si="0"/>
        <v>0</v>
      </c>
      <c r="E84" s="2"/>
      <c r="G84" s="2"/>
      <c r="H84" s="2"/>
      <c r="I84" s="2"/>
    </row>
    <row r="85" spans="2:9" outlineLevel="1" x14ac:dyDescent="0.2">
      <c r="B85" s="7" t="str">
        <f>INDEX(Language!$D$2:$X$300,SUM(Language!AB88),IF(Overview!$A$1="EN",2,11))</f>
        <v>Portugal</v>
      </c>
      <c r="C85" s="161">
        <v>0</v>
      </c>
      <c r="D85" s="162">
        <f t="shared" si="0"/>
        <v>0</v>
      </c>
      <c r="E85" s="2"/>
      <c r="G85" s="2"/>
      <c r="H85" s="2"/>
      <c r="I85" s="2"/>
    </row>
    <row r="86" spans="2:9" outlineLevel="1" x14ac:dyDescent="0.2">
      <c r="B86" s="7" t="str">
        <f>INDEX(Language!$D$2:$X$300,SUM(Language!AB89),IF(Overview!$A$1="EN",2,11))</f>
        <v>Romania</v>
      </c>
      <c r="C86" s="161">
        <v>0</v>
      </c>
      <c r="D86" s="162">
        <f t="shared" si="0"/>
        <v>0</v>
      </c>
      <c r="E86" s="2"/>
      <c r="G86" s="2"/>
      <c r="H86" s="2"/>
      <c r="I86" s="2"/>
    </row>
    <row r="87" spans="2:9" outlineLevel="1" x14ac:dyDescent="0.2">
      <c r="B87" s="7" t="str">
        <f>INDEX(Language!$D$2:$X$300,SUM(Language!AB90),IF(Overview!$A$1="EN",2,11))</f>
        <v>Slovakia</v>
      </c>
      <c r="C87" s="161">
        <v>0</v>
      </c>
      <c r="D87" s="162">
        <f t="shared" si="0"/>
        <v>0</v>
      </c>
      <c r="E87" s="2"/>
      <c r="G87" s="2"/>
      <c r="H87" s="2"/>
      <c r="I87" s="2"/>
    </row>
    <row r="88" spans="2:9" outlineLevel="1" x14ac:dyDescent="0.2">
      <c r="B88" s="7" t="str">
        <f>INDEX(Language!$D$2:$X$300,SUM(Language!AB91),IF(Overview!$A$1="EN",2,11))</f>
        <v>Slovenia</v>
      </c>
      <c r="C88" s="161">
        <v>0</v>
      </c>
      <c r="D88" s="162">
        <f t="shared" si="0"/>
        <v>0</v>
      </c>
      <c r="E88" s="2"/>
      <c r="G88" s="2"/>
      <c r="H88" s="2"/>
      <c r="I88" s="2"/>
    </row>
    <row r="89" spans="2:9" outlineLevel="1" x14ac:dyDescent="0.2">
      <c r="B89" s="7" t="str">
        <f>INDEX(Language!$D$2:$X$300,SUM(Language!AB92),IF(Overview!$A$1="EN",2,11))</f>
        <v>Spain</v>
      </c>
      <c r="C89" s="161">
        <v>0</v>
      </c>
      <c r="D89" s="162">
        <f t="shared" si="0"/>
        <v>0</v>
      </c>
      <c r="E89" s="2"/>
      <c r="G89" s="2"/>
      <c r="H89" s="2"/>
      <c r="I89" s="2"/>
    </row>
    <row r="90" spans="2:9" outlineLevel="1" x14ac:dyDescent="0.2">
      <c r="B90" s="7" t="str">
        <f>INDEX(Language!$D$2:$X$300,SUM(Language!AB93),IF(Overview!$A$1="EN",2,11))</f>
        <v>Sweden</v>
      </c>
      <c r="C90" s="161">
        <v>0</v>
      </c>
      <c r="D90" s="162">
        <f t="shared" si="0"/>
        <v>0</v>
      </c>
      <c r="E90" s="2"/>
      <c r="G90" s="2"/>
      <c r="H90" s="2"/>
      <c r="I90" s="2"/>
    </row>
    <row r="91" spans="2:9" outlineLevel="1" x14ac:dyDescent="0.2">
      <c r="B91" s="7" t="str">
        <f>INDEX(Language!$D$2:$X$300,SUM(Language!AB94),IF(Overview!$A$1="EN",2,11))</f>
        <v>The Netherlands</v>
      </c>
      <c r="C91" s="205">
        <v>173162212.86000001</v>
      </c>
      <c r="D91" s="162">
        <f t="shared" si="0"/>
        <v>5.9567890514549145E-2</v>
      </c>
      <c r="E91" s="2"/>
      <c r="G91" s="2"/>
      <c r="H91" s="2"/>
      <c r="I91" s="2"/>
    </row>
    <row r="92" spans="2:9" outlineLevel="1" x14ac:dyDescent="0.2">
      <c r="B92" s="7" t="str">
        <f>INDEX(Language!$D$2:$X$300,SUM(Language!AB95),IF(Overview!$A$1="EN",2,11))</f>
        <v>UK</v>
      </c>
      <c r="C92" s="161">
        <v>0</v>
      </c>
      <c r="D92" s="162">
        <f t="shared" si="0"/>
        <v>0</v>
      </c>
      <c r="E92" s="2"/>
      <c r="G92" s="2"/>
      <c r="H92" s="2"/>
      <c r="I92" s="2"/>
    </row>
    <row r="93" spans="2:9" x14ac:dyDescent="0.2">
      <c r="B93" s="11" t="str">
        <f>INDEX(Language!$D$2:$X$300,SUM(Language!AB96),IF(Overview!$A$1="EN",2,11))</f>
        <v>EEA member states</v>
      </c>
      <c r="C93" s="160">
        <f>SUM(C94:C96)</f>
        <v>0</v>
      </c>
      <c r="D93" s="164">
        <f>SUM(D94:D96)</f>
        <v>0</v>
      </c>
      <c r="E93" s="2"/>
      <c r="G93" s="2"/>
      <c r="H93" s="2"/>
      <c r="I93" s="2"/>
    </row>
    <row r="94" spans="2:9" outlineLevel="1" x14ac:dyDescent="0.2">
      <c r="B94" s="7" t="s">
        <v>370</v>
      </c>
      <c r="C94" s="161">
        <v>0</v>
      </c>
      <c r="D94" s="162">
        <f>IF(($C$99=0),0,(C94/$C$99))</f>
        <v>0</v>
      </c>
      <c r="E94" s="2"/>
      <c r="G94" s="2"/>
      <c r="H94" s="2"/>
      <c r="I94" s="2"/>
    </row>
    <row r="95" spans="2:9" outlineLevel="1" x14ac:dyDescent="0.2">
      <c r="B95" s="7" t="str">
        <f>INDEX(Language!$D$2:$X$300,SUM(Language!AB98),IF(Overview!$A$1="EN",2,11))</f>
        <v>Liechtenstein</v>
      </c>
      <c r="C95" s="161">
        <v>0</v>
      </c>
      <c r="D95" s="162">
        <f t="shared" ref="D95:D98" si="1">IF(($C$99=0),0,(C95/$C$99))</f>
        <v>0</v>
      </c>
      <c r="E95" s="2"/>
      <c r="G95" s="2"/>
      <c r="H95" s="2"/>
      <c r="I95" s="2"/>
    </row>
    <row r="96" spans="2:9" outlineLevel="1" x14ac:dyDescent="0.2">
      <c r="B96" s="7" t="str">
        <f>INDEX(Language!$D$2:$X$300,SUM(Language!AB99),IF(Overview!$A$1="EN",2,11))</f>
        <v>Norway</v>
      </c>
      <c r="C96" s="161">
        <v>0</v>
      </c>
      <c r="D96" s="162">
        <f t="shared" si="1"/>
        <v>0</v>
      </c>
      <c r="E96" s="2"/>
      <c r="G96" s="2"/>
      <c r="H96" s="2"/>
      <c r="I96" s="2"/>
    </row>
    <row r="97" spans="2:9" x14ac:dyDescent="0.2">
      <c r="B97" s="11" t="str">
        <f>INDEX(Language!$D$2:$X$300,SUM(Language!AB100),IF(Overview!$A$1="EN",2,11))</f>
        <v>other countries</v>
      </c>
      <c r="C97" s="160">
        <v>0</v>
      </c>
      <c r="D97" s="164">
        <f t="shared" si="1"/>
        <v>0</v>
      </c>
      <c r="I97" s="2"/>
    </row>
    <row r="98" spans="2:9" x14ac:dyDescent="0.2">
      <c r="B98" s="11" t="str">
        <f>INDEX(Language!$D$2:$X$300,SUM(Language!AB101),IF(Overview!$A$1="EN",2,11))</f>
        <v>Switzerland</v>
      </c>
      <c r="C98" s="160">
        <v>0</v>
      </c>
      <c r="D98" s="164">
        <f t="shared" si="1"/>
        <v>0</v>
      </c>
      <c r="I98" s="2"/>
    </row>
    <row r="99" spans="2:9" x14ac:dyDescent="0.2">
      <c r="B99" s="11" t="str">
        <f>INDEX(Language!$D$2:$X$300,SUM(Language!AB102),IF(Overview!$A$1="EN",2,11))</f>
        <v>Total</v>
      </c>
      <c r="C99" s="69">
        <f>C64+C93+C97+C98</f>
        <v>2906972386.7039752</v>
      </c>
      <c r="D99" s="164">
        <f>D64+D93+D97+D98</f>
        <v>1</v>
      </c>
      <c r="I99" s="2"/>
    </row>
    <row r="100" spans="2:9" x14ac:dyDescent="0.2">
      <c r="I100" s="2"/>
    </row>
    <row r="101" spans="2:9" x14ac:dyDescent="0.2">
      <c r="B101" s="174" t="str">
        <f>INDEX(Language!$D$2:$X$300,SUM(Language!AB104),IF(Overview!$A$1="EN",2,11))</f>
        <v>Regional distribution in Austria</v>
      </c>
      <c r="C101" s="166"/>
      <c r="D101" s="166"/>
      <c r="E101" s="165"/>
      <c r="F101" s="165"/>
      <c r="G101" s="165"/>
      <c r="H101" s="177"/>
      <c r="I101" s="2"/>
    </row>
    <row r="102" spans="2:9" ht="15" customHeight="1" x14ac:dyDescent="0.2">
      <c r="B102" s="178"/>
      <c r="C102" s="169" t="str">
        <f>INDEX(Language!$D$2:$X$300,SUM(Language!AC105),IF(Overview!$A$1="EN",3,12))</f>
        <v>volume</v>
      </c>
      <c r="D102" s="168"/>
      <c r="E102" s="168"/>
      <c r="F102" s="169" t="str">
        <f>INDEX(Language!$D$2:$X$300,SUM(Language!AF105),IF(Overview!$A$1="EN",6,15))</f>
        <v>Share in AT</v>
      </c>
      <c r="G102" s="244" t="str">
        <f>INDEX(Language!$D$2:$X$300,SUM(Language!AG105),IF(Overview!$A$1="EN",7,16))</f>
        <v>Share in total</v>
      </c>
      <c r="H102" s="245">
        <f>INDEX(Language!$D$2:$X$300,SUM(Language!AH105),IF(Overview!$A$1="EN",8,17))</f>
        <v>0</v>
      </c>
      <c r="I102" s="2"/>
    </row>
    <row r="103" spans="2:9" ht="15" customHeight="1" x14ac:dyDescent="0.2">
      <c r="B103" s="7" t="s">
        <v>248</v>
      </c>
      <c r="C103" s="205"/>
      <c r="D103" s="206"/>
      <c r="E103" s="206"/>
      <c r="F103" s="225">
        <f>IF(($C$113=0),0,(C103/$C$113))</f>
        <v>0</v>
      </c>
      <c r="G103" s="234">
        <f>IF(($C$99=0),0,(C103/$C$99))</f>
        <v>0</v>
      </c>
      <c r="H103" s="235"/>
      <c r="I103" s="2"/>
    </row>
    <row r="104" spans="2:9" ht="15" customHeight="1" x14ac:dyDescent="0.2">
      <c r="B104" s="7" t="s">
        <v>249</v>
      </c>
      <c r="C104" s="205">
        <v>674041133.79560506</v>
      </c>
      <c r="D104" s="206"/>
      <c r="E104" s="206"/>
      <c r="F104" s="225">
        <f t="shared" ref="F104:F112" si="2">IF(($C$113=0),0,(C104/$C$113))</f>
        <v>0.27938971828103609</v>
      </c>
      <c r="G104" s="234">
        <f t="shared" ref="G104:G112" si="3">IF(($C$99=0),0,(C104/$C$99))</f>
        <v>0.23187049759349657</v>
      </c>
      <c r="H104" s="235"/>
      <c r="I104" s="2"/>
    </row>
    <row r="105" spans="2:9" ht="15" customHeight="1" x14ac:dyDescent="0.2">
      <c r="B105" s="7" t="s">
        <v>250</v>
      </c>
      <c r="C105" s="205">
        <v>1516125679.8331597</v>
      </c>
      <c r="D105" s="206"/>
      <c r="E105" s="206"/>
      <c r="F105" s="225">
        <f t="shared" si="2"/>
        <v>0.62843334824678432</v>
      </c>
      <c r="G105" s="234">
        <f t="shared" si="3"/>
        <v>0.52154801564943476</v>
      </c>
      <c r="H105" s="235"/>
      <c r="I105" s="2"/>
    </row>
    <row r="106" spans="2:9" ht="15" customHeight="1" x14ac:dyDescent="0.2">
      <c r="B106" s="7" t="s">
        <v>251</v>
      </c>
      <c r="C106" s="205">
        <v>63827308.310038142</v>
      </c>
      <c r="D106" s="206"/>
      <c r="E106" s="206"/>
      <c r="F106" s="225">
        <f t="shared" si="2"/>
        <v>2.6456387886834725E-2</v>
      </c>
      <c r="G106" s="234">
        <f t="shared" si="3"/>
        <v>2.1956626971062401E-2</v>
      </c>
      <c r="H106" s="235"/>
      <c r="I106" s="2"/>
    </row>
    <row r="107" spans="2:9" ht="15" customHeight="1" x14ac:dyDescent="0.2">
      <c r="B107" s="7" t="s">
        <v>84</v>
      </c>
      <c r="C107" s="205">
        <v>2963829.83</v>
      </c>
      <c r="D107" s="206"/>
      <c r="E107" s="206"/>
      <c r="F107" s="225">
        <f t="shared" si="2"/>
        <v>1.2285060061152462E-3</v>
      </c>
      <c r="G107" s="234">
        <f t="shared" si="3"/>
        <v>1.0195589898122465E-3</v>
      </c>
      <c r="H107" s="235"/>
      <c r="I107" s="2"/>
    </row>
    <row r="108" spans="2:9" ht="15" customHeight="1" x14ac:dyDescent="0.2">
      <c r="B108" s="7" t="s">
        <v>252</v>
      </c>
      <c r="C108" s="205">
        <v>19416224.849533971</v>
      </c>
      <c r="D108" s="206"/>
      <c r="E108" s="206"/>
      <c r="F108" s="225">
        <f t="shared" si="2"/>
        <v>8.0480156459375989E-3</v>
      </c>
      <c r="G108" s="234">
        <f t="shared" si="3"/>
        <v>6.6791913601727572E-3</v>
      </c>
      <c r="H108" s="235"/>
      <c r="I108" s="2"/>
    </row>
    <row r="109" spans="2:9" ht="15" customHeight="1" x14ac:dyDescent="0.2">
      <c r="B109" s="7" t="s">
        <v>253</v>
      </c>
      <c r="C109" s="205">
        <v>86055627.986696154</v>
      </c>
      <c r="D109" s="206"/>
      <c r="E109" s="206"/>
      <c r="F109" s="225">
        <f t="shared" si="2"/>
        <v>3.5670015454860142E-2</v>
      </c>
      <c r="G109" s="234">
        <f t="shared" si="3"/>
        <v>2.9603180401816261E-2</v>
      </c>
      <c r="H109" s="235"/>
      <c r="I109" s="2"/>
    </row>
    <row r="110" spans="2:9" ht="15" customHeight="1" x14ac:dyDescent="0.2">
      <c r="B110" s="7" t="s">
        <v>254</v>
      </c>
      <c r="C110" s="205">
        <v>6169775.3692408502</v>
      </c>
      <c r="D110" s="206"/>
      <c r="E110" s="206"/>
      <c r="F110" s="225">
        <f t="shared" si="2"/>
        <v>2.5573688545722935E-3</v>
      </c>
      <c r="G110" s="234">
        <f t="shared" si="3"/>
        <v>2.1224059084497711E-3</v>
      </c>
      <c r="H110" s="235"/>
      <c r="I110" s="2"/>
    </row>
    <row r="111" spans="2:9" ht="15" customHeight="1" x14ac:dyDescent="0.2">
      <c r="B111" s="7" t="s">
        <v>88</v>
      </c>
      <c r="C111" s="205">
        <v>41406776.689701408</v>
      </c>
      <c r="D111" s="206"/>
      <c r="E111" s="206"/>
      <c r="F111" s="225">
        <f t="shared" si="2"/>
        <v>1.7163088562736732E-2</v>
      </c>
      <c r="G111" s="234">
        <f t="shared" si="3"/>
        <v>1.4243952532569402E-2</v>
      </c>
      <c r="H111" s="235"/>
      <c r="I111" s="2"/>
    </row>
    <row r="112" spans="2:9" ht="15" customHeight="1" x14ac:dyDescent="0.2">
      <c r="B112" s="7" t="s">
        <v>89</v>
      </c>
      <c r="C112" s="205">
        <v>2541742.61</v>
      </c>
      <c r="D112" s="206"/>
      <c r="E112" s="206"/>
      <c r="F112" s="225">
        <f t="shared" si="2"/>
        <v>1.0535510611228451E-3</v>
      </c>
      <c r="G112" s="234">
        <f t="shared" si="3"/>
        <v>8.7436076848391206E-4</v>
      </c>
      <c r="H112" s="235"/>
      <c r="I112" s="2"/>
    </row>
    <row r="113" spans="1:9" ht="15" customHeight="1" x14ac:dyDescent="0.2">
      <c r="B113" s="11" t="str">
        <f>INDEX(Language!$D$2:$X$300,SUM(Language!AB116),IF(Overview!$A$1="EN",2,11))</f>
        <v>Total</v>
      </c>
      <c r="C113" s="69">
        <f>SUM(C103:C112)</f>
        <v>2412548099.2739754</v>
      </c>
      <c r="D113" s="179"/>
      <c r="E113" s="179"/>
      <c r="F113" s="163">
        <f>SUM(F103:F112)</f>
        <v>0.99999999999999989</v>
      </c>
      <c r="G113" s="238">
        <f>SUM(G103:H112)</f>
        <v>0.8299177901752981</v>
      </c>
      <c r="H113" s="239"/>
    </row>
    <row r="115" spans="1:9" s="5" customFormat="1" ht="15.75" thickBot="1" x14ac:dyDescent="0.3">
      <c r="A115" s="24" t="s">
        <v>90</v>
      </c>
      <c r="B115" s="24" t="str">
        <f>INDEX(Language!$D$2:$X$300,SUM(Language!AB118),IF(Overview!$A$1="EN",2,11))</f>
        <v>Distribution by use of property</v>
      </c>
      <c r="C115" s="25"/>
      <c r="D115" s="25"/>
      <c r="E115" s="25"/>
      <c r="F115" s="24"/>
      <c r="G115" s="25"/>
      <c r="H115" s="25"/>
      <c r="I115" s="6"/>
    </row>
    <row r="117" spans="1:9" ht="15" customHeight="1" x14ac:dyDescent="0.2">
      <c r="B117" s="236" t="str">
        <f>INDEX(Language!$D$2:$X$300,SUM(Language!AB120),IF(Overview!$A$1="EN",2,11))</f>
        <v>Primary cover pool by use of property</v>
      </c>
      <c r="C117" s="237">
        <f>INDEX(Language!$D$2:$X$300,SUM(Language!AC120),IF(Overview!$A$1="EN",3,12))</f>
        <v>0</v>
      </c>
      <c r="D117" s="172"/>
      <c r="E117" s="172"/>
      <c r="F117" s="172" t="str">
        <f>INDEX(Language!$D$2:$X$300,SUM(Language!AF120),IF(Overview!$A$1="EN",6,15))</f>
        <v>volume</v>
      </c>
      <c r="G117" s="242" t="str">
        <f>INDEX(Language!$D$2:$X$300,SUM(Language!AG120),IF(Overview!$A$1="EN",7,16))</f>
        <v>%</v>
      </c>
      <c r="H117" s="243">
        <f>INDEX(Language!$D$2:$X$300,SUM(Language!AH120),IF(Overview!$A$1="EN",8,17))</f>
        <v>0</v>
      </c>
    </row>
    <row r="118" spans="1:9" ht="15" customHeight="1" x14ac:dyDescent="0.2">
      <c r="B118" s="236" t="str">
        <f>INDEX(Language!$D$2:$X$300,SUM(Language!AB121),IF(Overview!$A$1="EN",2,11))</f>
        <v>Residential</v>
      </c>
      <c r="C118" s="237">
        <f>INDEX(Language!$D$2:$X$300,SUM(Language!AC121),IF(Overview!$A$1="EN",3,12))</f>
        <v>0</v>
      </c>
      <c r="D118" s="8"/>
      <c r="E118" s="8"/>
      <c r="F118" s="207">
        <v>2133756646.0054355</v>
      </c>
      <c r="G118" s="240">
        <v>0.73401338649272874</v>
      </c>
      <c r="H118" s="241"/>
    </row>
    <row r="119" spans="1:9" ht="15" customHeight="1" x14ac:dyDescent="0.2">
      <c r="B119" s="228" t="str">
        <f>INDEX(Language!$D$2:$X$300,SUM(Language!AB122),IF(Overview!$A$1="EN",2,11))</f>
        <v xml:space="preserve">   thereof private use, incl. Multi-family housing</v>
      </c>
      <c r="C119" s="229">
        <f>INDEX(Language!$D$2:$X$300,SUM(Language!AC122),IF(Overview!$A$1="EN",3,12))</f>
        <v>0</v>
      </c>
      <c r="D119" s="8"/>
      <c r="E119" s="8"/>
      <c r="F119" s="205">
        <v>1154555158.8221619</v>
      </c>
      <c r="G119" s="234">
        <v>0.39716756997861818</v>
      </c>
      <c r="H119" s="235"/>
    </row>
    <row r="120" spans="1:9" ht="12.75" customHeight="1" x14ac:dyDescent="0.2">
      <c r="B120" s="228" t="str">
        <f>INDEX(Language!$D$2:$X$300,SUM(Language!AB123),IF(Overview!$A$1="EN",2,11))</f>
        <v xml:space="preserve">   thereof non-profit housing association</v>
      </c>
      <c r="C120" s="229">
        <f>INDEX(Language!$D$2:$X$300,SUM(Language!AC123),IF(Overview!$A$1="EN",3,12))</f>
        <v>0</v>
      </c>
      <c r="D120" s="8"/>
      <c r="E120" s="8"/>
      <c r="F120" s="205">
        <v>852416752.33571231</v>
      </c>
      <c r="G120" s="234">
        <v>0.29323180235028357</v>
      </c>
      <c r="H120" s="235"/>
    </row>
    <row r="121" spans="1:9" x14ac:dyDescent="0.2">
      <c r="B121" s="114" t="str">
        <f>INDEX(Language!$D$2:$X$300,SUM(Language!AB124),IF(Overview!$A$1="EN",2,11))</f>
        <v xml:space="preserve">   thereof buy-to-let</v>
      </c>
      <c r="C121" s="115"/>
      <c r="D121" s="8"/>
      <c r="E121" s="8"/>
      <c r="F121" s="205">
        <v>126784734.84756124</v>
      </c>
      <c r="G121" s="234">
        <v>4.3614014163827021E-2</v>
      </c>
      <c r="H121" s="235"/>
    </row>
    <row r="122" spans="1:9" x14ac:dyDescent="0.2">
      <c r="B122" s="236" t="str">
        <f>INDEX(Language!$D$2:$X$300,SUM(Language!AB125),IF(Overview!$A$1="EN",2,11))</f>
        <v>Commercial real estate</v>
      </c>
      <c r="C122" s="237">
        <f>INDEX(Language!$D$2:$X$300,SUM(Language!AC125),IF(Overview!$A$1="EN",3,12))</f>
        <v>0</v>
      </c>
      <c r="D122" s="8"/>
      <c r="E122" s="8"/>
      <c r="F122" s="207">
        <v>773215740.69853997</v>
      </c>
      <c r="G122" s="240">
        <v>0.2659866135072711</v>
      </c>
      <c r="H122" s="241"/>
    </row>
    <row r="123" spans="1:9" x14ac:dyDescent="0.2">
      <c r="B123" s="228" t="str">
        <f>INDEX(Language!$D$2:$X$300,SUM(Language!AB126),IF(Overview!$A$1="EN",2,11))</f>
        <v xml:space="preserve">   thereof Retail</v>
      </c>
      <c r="C123" s="229">
        <f>INDEX(Language!$D$2:$X$300,SUM(Language!AC126),IF(Overview!$A$1="EN",3,12))</f>
        <v>0</v>
      </c>
      <c r="D123" s="8"/>
      <c r="E123" s="8"/>
      <c r="F123" s="205">
        <v>128089436.57142209</v>
      </c>
      <c r="G123" s="234">
        <v>4.4062832229601688E-2</v>
      </c>
      <c r="H123" s="235"/>
    </row>
    <row r="124" spans="1:9" x14ac:dyDescent="0.2">
      <c r="B124" s="228" t="str">
        <f>INDEX(Language!$D$2:$X$300,SUM(Language!AB127),IF(Overview!$A$1="EN",2,11))</f>
        <v xml:space="preserve">   thereof Office</v>
      </c>
      <c r="C124" s="229">
        <f>INDEX(Language!$D$2:$X$300,SUM(Language!AC127),IF(Overview!$A$1="EN",3,12))</f>
        <v>0</v>
      </c>
      <c r="D124" s="8"/>
      <c r="E124" s="8"/>
      <c r="F124" s="205">
        <v>221044096.15000001</v>
      </c>
      <c r="G124" s="234">
        <v>7.603928305649553E-2</v>
      </c>
      <c r="H124" s="235"/>
    </row>
    <row r="125" spans="1:9" x14ac:dyDescent="0.2">
      <c r="B125" s="228" t="str">
        <f>INDEX(Language!$D$2:$X$300,SUM(Language!AB128),IF(Overview!$A$1="EN",2,11))</f>
        <v xml:space="preserve">   thereof Tourism/ hotel</v>
      </c>
      <c r="C125" s="229">
        <f>INDEX(Language!$D$2:$X$300,SUM(Language!AC128),IF(Overview!$A$1="EN",3,12))</f>
        <v>0</v>
      </c>
      <c r="D125" s="8"/>
      <c r="E125" s="8"/>
      <c r="F125" s="205">
        <v>95334889.230028242</v>
      </c>
      <c r="G125" s="234">
        <v>3.2795251054352874E-2</v>
      </c>
      <c r="H125" s="235"/>
    </row>
    <row r="126" spans="1:9" x14ac:dyDescent="0.2">
      <c r="B126" s="228" t="str">
        <f>INDEX(Language!$D$2:$X$300,SUM(Language!AB129),IF(Overview!$A$1="EN",2,11))</f>
        <v xml:space="preserve">   thereof Agriculture</v>
      </c>
      <c r="C126" s="229">
        <f>INDEX(Language!$D$2:$X$300,SUM(Language!AC129),IF(Overview!$A$1="EN",3,12))</f>
        <v>0</v>
      </c>
      <c r="D126" s="8"/>
      <c r="E126" s="8"/>
      <c r="F126" s="205">
        <v>18511373.378902659</v>
      </c>
      <c r="G126" s="234">
        <v>6.3679219876909407E-3</v>
      </c>
      <c r="H126" s="235"/>
    </row>
    <row r="127" spans="1:9" x14ac:dyDescent="0.2">
      <c r="B127" s="228" t="str">
        <f>INDEX(Language!$D$2:$X$300,SUM(Language!AB130),IF(Overview!$A$1="EN",2,11))</f>
        <v xml:space="preserve">   thereof Industrial</v>
      </c>
      <c r="C127" s="229">
        <f>INDEX(Language!$D$2:$X$300,SUM(Language!AC130),IF(Overview!$A$1="EN",3,12))</f>
        <v>0</v>
      </c>
      <c r="D127" s="8"/>
      <c r="E127" s="8"/>
      <c r="F127" s="205">
        <v>220576027.48906067</v>
      </c>
      <c r="G127" s="234">
        <v>7.5878267195773841E-2</v>
      </c>
      <c r="H127" s="235"/>
    </row>
    <row r="128" spans="1:9" x14ac:dyDescent="0.2">
      <c r="B128" s="228" t="str">
        <f>INDEX(Language!$D$2:$X$300,SUM(Language!AB131),IF(Overview!$A$1="EN",2,11))</f>
        <v xml:space="preserve">   Mixed use</v>
      </c>
      <c r="C128" s="229">
        <f>INDEX(Language!$D$2:$X$300,SUM(Language!AC131),IF(Overview!$A$1="EN",3,12))</f>
        <v>0</v>
      </c>
      <c r="D128" s="8"/>
      <c r="E128" s="8"/>
      <c r="F128" s="205">
        <v>35994981.878688842</v>
      </c>
      <c r="G128" s="234">
        <v>1.2382292327001145E-2</v>
      </c>
      <c r="H128" s="235"/>
    </row>
    <row r="129" spans="1:10" x14ac:dyDescent="0.2">
      <c r="B129" s="228" t="str">
        <f>INDEX(Language!$D$2:$X$300,SUM(Language!AB132),IF(Overview!$A$1="EN",2,11))</f>
        <v xml:space="preserve">   Other</v>
      </c>
      <c r="C129" s="229">
        <f>INDEX(Language!$D$2:$X$300,SUM(Language!AC132),IF(Overview!$A$1="EN",3,12))</f>
        <v>0</v>
      </c>
      <c r="D129" s="8"/>
      <c r="E129" s="8"/>
      <c r="F129" s="205">
        <v>53664936.000437438</v>
      </c>
      <c r="G129" s="234">
        <v>1.8460765656355124E-2</v>
      </c>
      <c r="H129" s="235"/>
    </row>
    <row r="130" spans="1:10" ht="15" customHeight="1" x14ac:dyDescent="0.2">
      <c r="B130" s="236" t="str">
        <f>INDEX(Language!$D$2:$X$300,SUM(Language!AB133),IF(Overview!$A$1="EN",2,11))</f>
        <v>Total</v>
      </c>
      <c r="C130" s="237">
        <f>INDEX(Language!$D$2:$X$300,SUM(Language!AC133),IF(Overview!$A$1="EN",3,12))</f>
        <v>0</v>
      </c>
      <c r="D130" s="141"/>
      <c r="E130" s="141"/>
      <c r="F130" s="69">
        <f>F118+F122</f>
        <v>2906972386.7039757</v>
      </c>
      <c r="G130" s="238">
        <f>G118+G122</f>
        <v>0.99999999999999978</v>
      </c>
      <c r="H130" s="239"/>
    </row>
    <row r="132" spans="1:10" s="5" customFormat="1" ht="15.75" thickBot="1" x14ac:dyDescent="0.3">
      <c r="A132" s="24" t="s">
        <v>91</v>
      </c>
      <c r="B132" s="24" t="str">
        <f>INDEX(Language!$D$2:$X$300,SUM(Language!AB135),IF(Overview!$A$1="EN",2,11))</f>
        <v xml:space="preserve">Seasoning </v>
      </c>
      <c r="C132" s="25"/>
      <c r="D132" s="25"/>
      <c r="E132" s="25"/>
      <c r="F132" s="24"/>
      <c r="G132" s="25"/>
      <c r="H132" s="25"/>
      <c r="I132" s="6"/>
    </row>
    <row r="134" spans="1:10" ht="15" customHeight="1" x14ac:dyDescent="0.2">
      <c r="B134" s="180" t="str">
        <f>INDEX(Language!$D$2:$X$300,SUM(Language!AB137),IF(Overview!$A$1="EN",2,11))</f>
        <v>WA seasoning (in years)</v>
      </c>
      <c r="C134" s="181"/>
      <c r="D134" s="181"/>
      <c r="E134" s="181"/>
      <c r="F134" s="181"/>
      <c r="G134" s="232">
        <v>4.2888867409999998</v>
      </c>
      <c r="H134" s="233"/>
      <c r="J134" s="51"/>
    </row>
    <row r="136" spans="1:10" x14ac:dyDescent="0.2">
      <c r="B136" s="174" t="str">
        <f>INDEX(Language!$D$2:$X$300,SUM(Language!AB139),IF(Overview!$A$1="EN",2,11))</f>
        <v>Seasoning consolidated</v>
      </c>
      <c r="C136" s="166" t="str">
        <f>INDEX(Language!$D$2:$X$300,SUM(Language!AC139),IF(Overview!$A$1="EN",3,12))</f>
        <v>volume</v>
      </c>
      <c r="D136" s="167" t="str">
        <f>INDEX(Language!$D$2:$X$300,SUM(Language!AD139),IF(Overview!$A$1="EN",4,13))</f>
        <v>%</v>
      </c>
    </row>
    <row r="137" spans="1:10" x14ac:dyDescent="0.2">
      <c r="B137" s="7" t="str">
        <f>INDEX(Language!$D$2:$X$300,SUM(Language!AB140),IF(Overview!$A$1="EN",2,11))</f>
        <v>≤ 12 months</v>
      </c>
      <c r="C137" s="205">
        <v>376316562.56</v>
      </c>
      <c r="D137" s="219">
        <v>0.12945309156743681</v>
      </c>
    </row>
    <row r="138" spans="1:10" x14ac:dyDescent="0.2">
      <c r="B138" s="7" t="str">
        <f>INDEX(Language!$D$2:$X$300,SUM(Language!AB141),IF(Overview!$A$1="EN",2,11))</f>
        <v>12 - 36 months</v>
      </c>
      <c r="C138" s="205">
        <v>1285780563.47</v>
      </c>
      <c r="D138" s="219">
        <v>0.44230917684356197</v>
      </c>
    </row>
    <row r="139" spans="1:10" x14ac:dyDescent="0.2">
      <c r="B139" s="7" t="str">
        <f>INDEX(Language!$D$2:$X$300,SUM(Language!AB142),IF(Overview!$A$1="EN",2,11))</f>
        <v>36 - 60 months</v>
      </c>
      <c r="C139" s="205">
        <v>473433753.83999997</v>
      </c>
      <c r="D139" s="219">
        <v>0.16286145544602004</v>
      </c>
    </row>
    <row r="140" spans="1:10" x14ac:dyDescent="0.2">
      <c r="B140" s="7" t="str">
        <f>INDEX(Language!$D$2:$X$300,SUM(Language!AB143),IF(Overview!$A$1="EN",2,11))</f>
        <v>60 - 120 months</v>
      </c>
      <c r="C140" s="205">
        <v>435193928.68000001</v>
      </c>
      <c r="D140" s="219">
        <v>0.14970693587269943</v>
      </c>
    </row>
    <row r="141" spans="1:10" x14ac:dyDescent="0.2">
      <c r="B141" s="7" t="str">
        <f>INDEX(Language!$D$2:$X$300,SUM(Language!AB144),IF(Overview!$A$1="EN",2,11))</f>
        <v>≥ 120 months</v>
      </c>
      <c r="C141" s="205">
        <v>336247578.15397543</v>
      </c>
      <c r="D141" s="219">
        <v>0.11566934027028183</v>
      </c>
    </row>
    <row r="142" spans="1:10" x14ac:dyDescent="0.2">
      <c r="B142" s="11" t="str">
        <f>INDEX(Language!$D$2:$X$300,SUM(Language!AB145),IF(Overview!$A$1="EN",2,11))</f>
        <v>Total</v>
      </c>
      <c r="C142" s="69">
        <f>SUM(C137:C141)</f>
        <v>2906972386.7039752</v>
      </c>
      <c r="D142" s="182">
        <f>SUM(D137:D141)</f>
        <v>1</v>
      </c>
    </row>
    <row r="144" spans="1:10" x14ac:dyDescent="0.2">
      <c r="B144" s="174" t="str">
        <f>INDEX(Language!$D$2:$X$300,SUM(Language!AB147),IF(Overview!$A$1="EN",2,11))</f>
        <v>Seasoning residential*</v>
      </c>
      <c r="C144" s="166" t="str">
        <f>INDEX(Language!$D$2:$X$300,SUM(Language!AC147),IF(Overview!$A$1="EN",3,12))</f>
        <v>volume</v>
      </c>
      <c r="D144" s="167" t="str">
        <f>INDEX(Language!$D$2:$X$300,SUM(Language!AD147),IF(Overview!$A$1="EN",4,13))</f>
        <v>%</v>
      </c>
      <c r="F144" s="174" t="str">
        <f>INDEX(Language!$D$2:$X$300,SUM(Language!AF147),IF(Overview!$A$1="EN",6,15))</f>
        <v>Seasoning commercial</v>
      </c>
      <c r="G144" s="166" t="str">
        <f>INDEX(Language!$D$2:$X$300,SUM(Language!AG147),IF(Overview!$A$1="EN",7,16))</f>
        <v>volume</v>
      </c>
      <c r="H144" s="167" t="str">
        <f>INDEX(Language!$D$2:$X$300,SUM(Language!AH147),IF(Overview!$A$1="EN",8,17))</f>
        <v>%</v>
      </c>
    </row>
    <row r="145" spans="1:10" x14ac:dyDescent="0.2">
      <c r="B145" s="7" t="str">
        <f>INDEX(Language!$D$2:$X$300,SUM(Language!AB148),IF(Overview!$A$1="EN",2,11))</f>
        <v>≤ 12 months</v>
      </c>
      <c r="C145" s="205">
        <v>247805370.85581559</v>
      </c>
      <c r="D145" s="219">
        <v>0.11613572303089353</v>
      </c>
      <c r="F145" s="7" t="str">
        <f>INDEX(Language!$D$2:$X$300,SUM(Language!AF148),IF(Overview!$A$1="EN",6,15))</f>
        <v>≤ 12 months</v>
      </c>
      <c r="G145" s="205">
        <v>128511191.70418444</v>
      </c>
      <c r="H145" s="219">
        <v>0.16620353795188469</v>
      </c>
    </row>
    <row r="146" spans="1:10" x14ac:dyDescent="0.2">
      <c r="B146" s="7" t="str">
        <f>INDEX(Language!$D$2:$X$300,SUM(Language!AB149),IF(Overview!$A$1="EN",2,11))</f>
        <v>12 - 36 months</v>
      </c>
      <c r="C146" s="205">
        <v>830594650.60513949</v>
      </c>
      <c r="D146" s="219">
        <v>0.3892640016658318</v>
      </c>
      <c r="F146" s="7" t="str">
        <f>INDEX(Language!$D$2:$X$300,SUM(Language!AF149),IF(Overview!$A$1="EN",6,15))</f>
        <v>12 - 36 months</v>
      </c>
      <c r="G146" s="205">
        <v>455185912.86486048</v>
      </c>
      <c r="H146" s="219">
        <v>0.58869198970734293</v>
      </c>
    </row>
    <row r="147" spans="1:10" x14ac:dyDescent="0.2">
      <c r="B147" s="7" t="str">
        <f>INDEX(Language!$D$2:$X$300,SUM(Language!AB150),IF(Overview!$A$1="EN",2,11))</f>
        <v>36 - 60 months</v>
      </c>
      <c r="C147" s="205">
        <v>370037388.88999999</v>
      </c>
      <c r="D147" s="219">
        <v>0.1734206145685544</v>
      </c>
      <c r="F147" s="7" t="str">
        <f>INDEX(Language!$D$2:$X$300,SUM(Language!AF150),IF(Overview!$A$1="EN",6,15))</f>
        <v>36 - 60 months</v>
      </c>
      <c r="G147" s="205">
        <v>103396364.95</v>
      </c>
      <c r="H147" s="219">
        <v>0.13372252982924204</v>
      </c>
    </row>
    <row r="148" spans="1:10" x14ac:dyDescent="0.2">
      <c r="B148" s="7" t="str">
        <f>INDEX(Language!$D$2:$X$300,SUM(Language!AB151),IF(Overview!$A$1="EN",2,11))</f>
        <v>60 - 120 months</v>
      </c>
      <c r="C148" s="205">
        <v>373219708.45571107</v>
      </c>
      <c r="D148" s="219">
        <v>0.17491203092649224</v>
      </c>
      <c r="F148" s="7" t="str">
        <f>INDEX(Language!$D$2:$X$300,SUM(Language!AF151),IF(Overview!$A$1="EN",6,15))</f>
        <v>60 - 120 months</v>
      </c>
      <c r="G148" s="205">
        <v>61974220.224288963</v>
      </c>
      <c r="H148" s="219">
        <v>8.0151265632926835E-2</v>
      </c>
    </row>
    <row r="149" spans="1:10" x14ac:dyDescent="0.2">
      <c r="B149" s="7" t="str">
        <f>INDEX(Language!$D$2:$X$300,SUM(Language!AB152),IF(Overview!$A$1="EN",2,11))</f>
        <v>≥ 120 months</v>
      </c>
      <c r="C149" s="205">
        <v>312099527.19876933</v>
      </c>
      <c r="D149" s="219">
        <v>0.14626762980822805</v>
      </c>
      <c r="F149" s="7" t="str">
        <f>INDEX(Language!$D$2:$X$300,SUM(Language!AF152),IF(Overview!$A$1="EN",6,15))</f>
        <v>≥ 120 months</v>
      </c>
      <c r="G149" s="205">
        <v>24148050.955206119</v>
      </c>
      <c r="H149" s="219">
        <v>3.1230676878603425E-2</v>
      </c>
    </row>
    <row r="150" spans="1:10" x14ac:dyDescent="0.2">
      <c r="B150" s="11" t="str">
        <f>INDEX(Language!$D$2:$X$300,SUM(Language!AB153),IF(Overview!$A$1="EN",2,11))</f>
        <v>Total</v>
      </c>
      <c r="C150" s="69">
        <f>SUM(C145:C149)</f>
        <v>2133756646.0054355</v>
      </c>
      <c r="D150" s="164">
        <f>SUM(D145:D149)</f>
        <v>1</v>
      </c>
      <c r="F150" s="11" t="str">
        <f>INDEX(Language!$D$2:$X$300,SUM(Language!AF153),IF(Overview!$A$1="EN",6,15))</f>
        <v>Total</v>
      </c>
      <c r="G150" s="69">
        <f>SUM(G145:G149)</f>
        <v>773215740.69854009</v>
      </c>
      <c r="H150" s="194">
        <f>SUM(H145:H149)</f>
        <v>1</v>
      </c>
    </row>
    <row r="151" spans="1:10" x14ac:dyDescent="0.2">
      <c r="B151" s="140"/>
    </row>
    <row r="153" spans="1:10" s="5" customFormat="1" ht="15.75" thickBot="1" x14ac:dyDescent="0.3">
      <c r="A153" s="24" t="s">
        <v>97</v>
      </c>
      <c r="B153" s="24" t="str">
        <f>INDEX(Language!$D$2:$X$300,SUM(Language!AB156),IF(Overview!$A$1="EN",2,11))</f>
        <v>Distribution by tenor</v>
      </c>
      <c r="C153" s="25"/>
      <c r="D153" s="25"/>
      <c r="E153" s="25"/>
      <c r="F153" s="24"/>
      <c r="G153" s="25"/>
      <c r="H153" s="25"/>
      <c r="I153" s="6"/>
      <c r="J153" s="2"/>
    </row>
    <row r="155" spans="1:10" x14ac:dyDescent="0.2">
      <c r="B155" s="11" t="str">
        <f>INDEX(Language!$D$2:$X$300,SUM(Language!AB158),IF(Overview!$A$1="EN",2,11))</f>
        <v>Distribution by tenor</v>
      </c>
      <c r="C155" s="172"/>
      <c r="D155" s="179"/>
      <c r="E155" s="172"/>
      <c r="F155" s="179"/>
      <c r="G155" s="172"/>
      <c r="H155" s="183"/>
    </row>
    <row r="156" spans="1:10" ht="27.75" customHeight="1" x14ac:dyDescent="0.2">
      <c r="B156" s="230" t="str">
        <f>INDEX(Language!$D$2:$X$300,SUM(Language!AB159),IF(Overview!$A$1="EN",2,11))</f>
        <v>WA residual life (incl. contractural amortisation)</v>
      </c>
      <c r="C156" s="229">
        <f>INDEX(Language!$D$2:$X$300,SUM(Language!AC159),IF(Overview!$A$1="EN",3,12))</f>
        <v>0</v>
      </c>
      <c r="D156" s="229">
        <f>INDEX(Language!$D$2:$X$300,SUM(Language!AD159),IF(Overview!$A$1="EN",4,13))</f>
        <v>0</v>
      </c>
      <c r="E156" s="229">
        <f>INDEX(Language!$D$2:$X$300,SUM(Language!AE159),IF(Overview!$A$1="EN",5,14))</f>
        <v>0</v>
      </c>
      <c r="F156" s="229">
        <f>INDEX(Language!$D$2:$X$300,SUM(Language!AF159),IF(Overview!$A$1="EN",6,15))</f>
        <v>0</v>
      </c>
      <c r="G156" s="229">
        <f>INDEX(Language!$D$2:$X$300,SUM(Language!AG159),IF(Overview!$A$1="EN",7,16))</f>
        <v>0</v>
      </c>
      <c r="H156" s="208">
        <v>9.8246995199999994</v>
      </c>
    </row>
    <row r="157" spans="1:10" x14ac:dyDescent="0.2">
      <c r="B157" s="228" t="str">
        <f>INDEX(Language!$D$2:$X$300,SUM(Language!AB160),IF(Overview!$A$1="EN",2,11))</f>
        <v>WA residual life (final legal maturity)</v>
      </c>
      <c r="C157" s="229">
        <f>INDEX(Language!$D$2:$X$300,SUM(Language!AC160),IF(Overview!$A$1="EN",3,12))</f>
        <v>0</v>
      </c>
      <c r="D157" s="229">
        <f>INDEX(Language!$D$2:$X$300,SUM(Language!AD160),IF(Overview!$A$1="EN",4,13))</f>
        <v>0</v>
      </c>
      <c r="E157" s="229">
        <f>INDEX(Language!$D$2:$X$300,SUM(Language!AE160),IF(Overview!$A$1="EN",5,14))</f>
        <v>0</v>
      </c>
      <c r="F157" s="229">
        <f>INDEX(Language!$D$2:$X$300,SUM(Language!AF160),IF(Overview!$A$1="EN",6,15))</f>
        <v>0</v>
      </c>
      <c r="G157" s="229">
        <f>INDEX(Language!$D$2:$X$300,SUM(Language!AG160),IF(Overview!$A$1="EN",7,16))</f>
        <v>0</v>
      </c>
      <c r="H157" s="208">
        <v>16.137756750000001</v>
      </c>
    </row>
    <row r="158" spans="1:10" x14ac:dyDescent="0.2">
      <c r="B158" s="230" t="str">
        <f>INDEX(Language!$D$2:$X$300,SUM(Language!AB161),IF(Overview!$A$1="EN",2,11))</f>
        <v>WA residual life of issues (final legal maturity)</v>
      </c>
      <c r="C158" s="231">
        <f>INDEX(Language!$D$2:$X$300,SUM(Language!AC161),IF(Overview!$A$1="EN",3,12))</f>
        <v>0</v>
      </c>
      <c r="D158" s="231">
        <f>INDEX(Language!$D$2:$X$300,SUM(Language!AD161),IF(Overview!$A$1="EN",4,13))</f>
        <v>0</v>
      </c>
      <c r="E158" s="231">
        <f>INDEX(Language!$D$2:$X$300,SUM(Language!AE161),IF(Overview!$A$1="EN",5,14))</f>
        <v>0</v>
      </c>
      <c r="F158" s="231">
        <f>INDEX(Language!$D$2:$X$300,SUM(Language!AF161),IF(Overview!$A$1="EN",6,15))</f>
        <v>0</v>
      </c>
      <c r="G158" s="231">
        <f>INDEX(Language!$D$2:$X$300,SUM(Language!AG161),IF(Overview!$A$1="EN",7,16))</f>
        <v>0</v>
      </c>
      <c r="H158" s="208">
        <v>5.1573538499999998</v>
      </c>
    </row>
    <row r="159" spans="1:10" x14ac:dyDescent="0.2">
      <c r="H159" s="215"/>
    </row>
    <row r="160" spans="1:10" x14ac:dyDescent="0.2">
      <c r="B160" s="11" t="str">
        <f>INDEX(Language!$D$2:$X$300,SUM(Language!AB163),IF(Overview!$A$1="EN",2,11))</f>
        <v>Commercial</v>
      </c>
      <c r="C160" s="172"/>
      <c r="D160" s="179"/>
      <c r="E160" s="172"/>
      <c r="F160" s="179"/>
      <c r="G160" s="172"/>
      <c r="H160" s="216"/>
    </row>
    <row r="161" spans="2:8" ht="25.5" customHeight="1" x14ac:dyDescent="0.2">
      <c r="B161" s="230" t="str">
        <f>INDEX(Language!$D$2:$X$300,SUM(Language!AB164),IF(Overview!$A$1="EN",2,11))</f>
        <v>WA residual life (incl. contractural amortisation)</v>
      </c>
      <c r="C161" s="229">
        <f>INDEX(Language!$D$2:$X$300,SUM(Language!AC164),IF(Overview!$A$1="EN",3,12))</f>
        <v>0</v>
      </c>
      <c r="D161" s="229">
        <f>INDEX(Language!$D$2:$X$300,SUM(Language!AD164),IF(Overview!$A$1="EN",4,13))</f>
        <v>0</v>
      </c>
      <c r="E161" s="229">
        <f>INDEX(Language!$D$2:$X$300,SUM(Language!AE164),IF(Overview!$A$1="EN",5,14))</f>
        <v>0</v>
      </c>
      <c r="F161" s="229">
        <f>INDEX(Language!$D$2:$X$300,SUM(Language!AF164),IF(Overview!$A$1="EN",6,15))</f>
        <v>0</v>
      </c>
      <c r="G161" s="229">
        <f>INDEX(Language!$D$2:$X$300,SUM(Language!AG164),IF(Overview!$A$1="EN",7,16))</f>
        <v>0</v>
      </c>
      <c r="H161" s="208">
        <v>5.1380505699999999</v>
      </c>
    </row>
    <row r="162" spans="2:8" x14ac:dyDescent="0.2">
      <c r="B162" s="228" t="str">
        <f>INDEX(Language!$D$2:$X$300,SUM(Language!AB165),IF(Overview!$A$1="EN",2,11))</f>
        <v>WA residual life (final legal maturity)</v>
      </c>
      <c r="C162" s="229">
        <f>INDEX(Language!$D$2:$X$300,SUM(Language!AC165),IF(Overview!$A$1="EN",3,12))</f>
        <v>0</v>
      </c>
      <c r="D162" s="229">
        <f>INDEX(Language!$D$2:$X$300,SUM(Language!AD165),IF(Overview!$A$1="EN",4,13))</f>
        <v>0</v>
      </c>
      <c r="E162" s="229">
        <f>INDEX(Language!$D$2:$X$300,SUM(Language!AE165),IF(Overview!$A$1="EN",5,14))</f>
        <v>0</v>
      </c>
      <c r="F162" s="229">
        <f>INDEX(Language!$D$2:$X$300,SUM(Language!AF165),IF(Overview!$A$1="EN",6,15))</f>
        <v>0</v>
      </c>
      <c r="G162" s="229">
        <f>INDEX(Language!$D$2:$X$300,SUM(Language!AG165),IF(Overview!$A$1="EN",7,16))</f>
        <v>0</v>
      </c>
      <c r="H162" s="208">
        <v>7.2972524600000002</v>
      </c>
    </row>
    <row r="163" spans="2:8" x14ac:dyDescent="0.2">
      <c r="H163" s="215"/>
    </row>
    <row r="164" spans="2:8" x14ac:dyDescent="0.2">
      <c r="B164" s="11" t="str">
        <f>INDEX(Language!$D$2:$X$300,SUM(Language!AB167),IF(Overview!$A$1="EN",2,11))</f>
        <v>Residential</v>
      </c>
      <c r="C164" s="172"/>
      <c r="D164" s="179"/>
      <c r="E164" s="172"/>
      <c r="F164" s="179"/>
      <c r="G164" s="172"/>
      <c r="H164" s="216"/>
    </row>
    <row r="165" spans="2:8" ht="25.5" customHeight="1" x14ac:dyDescent="0.2">
      <c r="B165" s="230" t="str">
        <f>INDEX(Language!$D$2:$X$300,SUM(Language!AB168),IF(Overview!$A$1="EN",2,11))</f>
        <v>WA residual life (incl. contractural amortisation)</v>
      </c>
      <c r="C165" s="229">
        <f>INDEX(Language!$D$2:$X$300,SUM(Language!AC168),IF(Overview!$A$1="EN",3,12))</f>
        <v>0</v>
      </c>
      <c r="D165" s="229">
        <f>INDEX(Language!$D$2:$X$300,SUM(Language!AD168),IF(Overview!$A$1="EN",4,13))</f>
        <v>0</v>
      </c>
      <c r="E165" s="229">
        <f>INDEX(Language!$D$2:$X$300,SUM(Language!AE168),IF(Overview!$A$1="EN",5,14))</f>
        <v>0</v>
      </c>
      <c r="F165" s="229">
        <f>INDEX(Language!$D$2:$X$300,SUM(Language!AF168),IF(Overview!$A$1="EN",6,15))</f>
        <v>0</v>
      </c>
      <c r="G165" s="229">
        <f>INDEX(Language!$D$2:$X$300,SUM(Language!AG168),IF(Overview!$A$1="EN",7,16))</f>
        <v>0</v>
      </c>
      <c r="H165" s="208">
        <v>11.52301443</v>
      </c>
    </row>
    <row r="166" spans="2:8" x14ac:dyDescent="0.2">
      <c r="B166" s="228" t="str">
        <f>INDEX(Language!$D$2:$X$300,SUM(Language!AB169),IF(Overview!$A$1="EN",2,11))</f>
        <v>WA residual life (final legal maturity)</v>
      </c>
      <c r="C166" s="229">
        <f>INDEX(Language!$D$2:$X$300,SUM(Language!AC169),IF(Overview!$A$1="EN",3,12))</f>
        <v>0</v>
      </c>
      <c r="D166" s="229">
        <f>INDEX(Language!$D$2:$X$300,SUM(Language!AD169),IF(Overview!$A$1="EN",4,13))</f>
        <v>0</v>
      </c>
      <c r="E166" s="229">
        <f>INDEX(Language!$D$2:$X$300,SUM(Language!AE169),IF(Overview!$A$1="EN",5,14))</f>
        <v>0</v>
      </c>
      <c r="F166" s="229">
        <f>INDEX(Language!$D$2:$X$300,SUM(Language!AF169),IF(Overview!$A$1="EN",6,15))</f>
        <v>0</v>
      </c>
      <c r="G166" s="229">
        <f>INDEX(Language!$D$2:$X$300,SUM(Language!AG169),IF(Overview!$A$1="EN",7,16))</f>
        <v>0</v>
      </c>
      <c r="H166" s="208">
        <v>19.34131657</v>
      </c>
    </row>
    <row r="168" spans="2:8" x14ac:dyDescent="0.2">
      <c r="B168" s="2" t="str">
        <f>INDEX(Language!$D$2:$X$300,SUM(Language!AB171),IF(Overview!$A$1="EN",2,11))</f>
        <v>Distribution by tenor (final legal maturity)</v>
      </c>
    </row>
    <row r="169" spans="2:8" x14ac:dyDescent="0.2">
      <c r="B169" s="174" t="str">
        <f>INDEX(Language!$D$2:$X$300,SUM(Language!AB172),IF(Overview!$A$1="EN",2,11))</f>
        <v>Primary cover pool</v>
      </c>
      <c r="C169" s="166" t="str">
        <f>INDEX(Language!$D$2:$X$300,SUM(Language!AC172),IF(Overview!$A$1="EN",3,12))</f>
        <v>volume</v>
      </c>
      <c r="D169" s="167" t="str">
        <f>INDEX(Language!$D$2:$X$300,SUM(Language!AD172),IF(Overview!$A$1="EN",4,13))</f>
        <v>%</v>
      </c>
      <c r="F169" s="174" t="str">
        <f>INDEX(Language!$D$2:$X$300,SUM(Language!AF172),IF(Overview!$A$1="EN",6,15))</f>
        <v>Issues</v>
      </c>
      <c r="G169" s="166" t="str">
        <f>INDEX(Language!$D$2:$X$300,SUM(Language!AG172),IF(Overview!$A$1="EN",7,16))</f>
        <v>volume</v>
      </c>
      <c r="H169" s="167" t="str">
        <f>INDEX(Language!$D$2:$X$300,SUM(Language!AH172),IF(Overview!$A$1="EN",8,17))</f>
        <v>%</v>
      </c>
    </row>
    <row r="170" spans="2:8" x14ac:dyDescent="0.2">
      <c r="B170" s="7" t="str">
        <f>INDEX(Language!$D$2:$X$300,SUM(Language!AB173),IF(Overview!$A$1="EN",2,11))</f>
        <v>≤ 12 months</v>
      </c>
      <c r="C170" s="205">
        <v>167012456.63240963</v>
      </c>
      <c r="D170" s="219">
        <v>5.7452371201149953E-2</v>
      </c>
      <c r="F170" s="7" t="str">
        <f>INDEX(Language!$D$2:$X$300,SUM(Language!AF173),IF(Overview!$A$1="EN",6,15))</f>
        <v>≤ 12 months</v>
      </c>
      <c r="G170" s="205">
        <v>0</v>
      </c>
      <c r="H170" s="219">
        <v>0</v>
      </c>
    </row>
    <row r="171" spans="2:8" x14ac:dyDescent="0.2">
      <c r="B171" s="7" t="str">
        <f>INDEX(Language!$D$2:$X$300,SUM(Language!AB174),IF(Overview!$A$1="EN",2,11))</f>
        <v>12 - 36 months</v>
      </c>
      <c r="C171" s="205">
        <v>236046195.31666657</v>
      </c>
      <c r="D171" s="219">
        <v>8.1200012905627839E-2</v>
      </c>
      <c r="F171" s="7" t="str">
        <f>INDEX(Language!$D$2:$X$300,SUM(Language!AF174),IF(Overview!$A$1="EN",6,15))</f>
        <v>12 - 36 months</v>
      </c>
      <c r="G171" s="205">
        <v>30000000</v>
      </c>
      <c r="H171" s="219">
        <v>1.1185323662253933E-2</v>
      </c>
    </row>
    <row r="172" spans="2:8" x14ac:dyDescent="0.2">
      <c r="B172" s="7" t="str">
        <f>INDEX(Language!$D$2:$X$300,SUM(Language!AB175),IF(Overview!$A$1="EN",2,11))</f>
        <v>36 - 60 months</v>
      </c>
      <c r="C172" s="205">
        <v>329108883.58606428</v>
      </c>
      <c r="D172" s="219">
        <v>0.11321362565786844</v>
      </c>
      <c r="F172" s="7" t="str">
        <f>INDEX(Language!$D$2:$X$300,SUM(Language!AF175),IF(Overview!$A$1="EN",6,15))</f>
        <v>36 - 60 months</v>
      </c>
      <c r="G172" s="205">
        <v>1612086000</v>
      </c>
      <c r="H172" s="219">
        <v>0.60105678937960971</v>
      </c>
    </row>
    <row r="173" spans="2:8" x14ac:dyDescent="0.2">
      <c r="B173" s="7" t="str">
        <f>INDEX(Language!$D$2:$X$300,SUM(Language!AB176),IF(Overview!$A$1="EN",2,11))</f>
        <v>60 - 120 months</v>
      </c>
      <c r="C173" s="205">
        <v>323100093.7921685</v>
      </c>
      <c r="D173" s="219">
        <v>0.11114659887034922</v>
      </c>
      <c r="F173" s="7" t="str">
        <f>INDEX(Language!$D$2:$X$300,SUM(Language!AF176),IF(Overview!$A$1="EN",6,15))</f>
        <v>60 - 120 months</v>
      </c>
      <c r="G173" s="205">
        <v>1010000000</v>
      </c>
      <c r="H173" s="219">
        <v>0.3765725632958824</v>
      </c>
    </row>
    <row r="174" spans="2:8" x14ac:dyDescent="0.2">
      <c r="B174" s="7" t="str">
        <f>INDEX(Language!$D$2:$X$300,SUM(Language!AB177),IF(Overview!$A$1="EN",2,11))</f>
        <v>≥ 120 months</v>
      </c>
      <c r="C174" s="205">
        <v>1851704757.3766665</v>
      </c>
      <c r="D174" s="219">
        <v>0.63698739136500448</v>
      </c>
      <c r="F174" s="7" t="str">
        <f>INDEX(Language!$D$2:$X$300,SUM(Language!AF177),IF(Overview!$A$1="EN",6,15))</f>
        <v>≥ 120 months</v>
      </c>
      <c r="G174" s="205">
        <v>30000000</v>
      </c>
      <c r="H174" s="219">
        <v>1.1185323662253933E-2</v>
      </c>
    </row>
    <row r="175" spans="2:8" x14ac:dyDescent="0.2">
      <c r="B175" s="11" t="str">
        <f>INDEX(Language!$D$2:$X$300,SUM(Language!AB178),IF(Overview!$A$1="EN",2,11))</f>
        <v>Total</v>
      </c>
      <c r="C175" s="69">
        <f>SUM(C170:C174)</f>
        <v>2906972386.7039757</v>
      </c>
      <c r="D175" s="164">
        <f>SUM(D170:D174)</f>
        <v>1</v>
      </c>
      <c r="F175" s="11" t="str">
        <f>INDEX(Language!$D$2:$X$300,SUM(Language!AF178),IF(Overview!$A$1="EN",6,15))</f>
        <v>Total</v>
      </c>
      <c r="G175" s="69">
        <f>SUM(G170:G174)</f>
        <v>2682086000</v>
      </c>
      <c r="H175" s="164">
        <f>SUM(H170:H174)</f>
        <v>0.99999999999999989</v>
      </c>
    </row>
    <row r="176" spans="2:8" x14ac:dyDescent="0.2">
      <c r="C176" s="2"/>
      <c r="D176" s="2"/>
      <c r="E176" s="2"/>
      <c r="G176" s="2"/>
      <c r="H176" s="2"/>
    </row>
    <row r="177" spans="1:9" x14ac:dyDescent="0.2">
      <c r="C177" s="2"/>
      <c r="D177" s="2"/>
      <c r="E177" s="2"/>
      <c r="G177" s="2"/>
      <c r="H177" s="2"/>
    </row>
    <row r="178" spans="1:9" x14ac:dyDescent="0.2">
      <c r="C178" s="2"/>
      <c r="D178" s="2"/>
      <c r="E178" s="2"/>
      <c r="G178" s="2"/>
      <c r="H178" s="2"/>
    </row>
    <row r="179" spans="1:9" x14ac:dyDescent="0.2">
      <c r="C179" s="2"/>
      <c r="D179" s="2"/>
      <c r="E179" s="2"/>
      <c r="G179" s="2"/>
      <c r="H179" s="2"/>
    </row>
    <row r="180" spans="1:9" x14ac:dyDescent="0.2">
      <c r="C180" s="2"/>
      <c r="D180" s="2"/>
      <c r="E180" s="2"/>
      <c r="G180" s="2"/>
      <c r="H180" s="2"/>
    </row>
    <row r="181" spans="1:9" x14ac:dyDescent="0.2">
      <c r="C181" s="2"/>
      <c r="D181" s="2"/>
      <c r="E181" s="2"/>
      <c r="G181" s="2"/>
      <c r="H181" s="2"/>
    </row>
    <row r="182" spans="1:9" x14ac:dyDescent="0.2">
      <c r="C182" s="2"/>
      <c r="D182" s="2"/>
      <c r="E182" s="2"/>
      <c r="G182" s="2"/>
      <c r="H182" s="2"/>
    </row>
    <row r="183" spans="1:9" x14ac:dyDescent="0.2">
      <c r="C183" s="2"/>
      <c r="D183" s="2"/>
      <c r="E183" s="2"/>
      <c r="G183" s="2"/>
      <c r="H183" s="2"/>
    </row>
    <row r="184" spans="1:9" x14ac:dyDescent="0.2">
      <c r="C184" s="2"/>
      <c r="D184" s="2"/>
      <c r="E184" s="2"/>
      <c r="G184" s="2"/>
      <c r="H184" s="2"/>
    </row>
    <row r="185" spans="1:9" x14ac:dyDescent="0.2">
      <c r="C185" s="2"/>
      <c r="D185" s="2"/>
      <c r="E185" s="2"/>
      <c r="G185" s="2"/>
      <c r="H185" s="2"/>
    </row>
    <row r="186" spans="1:9" x14ac:dyDescent="0.2">
      <c r="C186" s="2"/>
      <c r="D186" s="2"/>
      <c r="E186" s="2"/>
      <c r="G186" s="2"/>
      <c r="H186" s="2"/>
    </row>
    <row r="187" spans="1:9" x14ac:dyDescent="0.2">
      <c r="C187" s="2"/>
      <c r="D187" s="2"/>
      <c r="E187" s="2"/>
      <c r="G187" s="2"/>
      <c r="H187" s="2"/>
    </row>
    <row r="188" spans="1:9" x14ac:dyDescent="0.2">
      <c r="C188" s="2"/>
      <c r="D188" s="2"/>
      <c r="E188" s="2"/>
      <c r="G188" s="2"/>
      <c r="H188" s="2"/>
    </row>
    <row r="190" spans="1:9" s="5" customFormat="1" ht="15.75" thickBot="1" x14ac:dyDescent="0.3">
      <c r="A190" s="24" t="s">
        <v>341</v>
      </c>
      <c r="B190" s="24" t="str">
        <f>INDEX(Language!$D$2:$X$300,SUM(Language!AB193),IF(Overview!$A$1="EN",2,11))</f>
        <v>Distribution by type of interest after cover pool IR derivatives</v>
      </c>
      <c r="C190" s="25"/>
      <c r="D190" s="25"/>
      <c r="E190" s="25"/>
      <c r="F190" s="24"/>
      <c r="G190" s="25"/>
      <c r="H190" s="25"/>
      <c r="I190" s="6"/>
    </row>
    <row r="192" spans="1:9" x14ac:dyDescent="0.2">
      <c r="B192" s="11" t="str">
        <f>INDEX(Language!$D$2:$X$300,SUM(Language!AB195),IF(Overview!$A$1="EN",2,11))</f>
        <v>IR derivatives</v>
      </c>
      <c r="C192" s="166"/>
      <c r="D192" s="173" t="str">
        <f>INDEX(Language!$D$2:$X$300,SUM(Language!AD195),IF(Overview!$A$1="EN",4,13))</f>
        <v>volume</v>
      </c>
    </row>
    <row r="193" spans="2:9" x14ac:dyDescent="0.2">
      <c r="B193" s="7" t="str">
        <f>INDEX(Language!$D$2:$X$300,SUM(Language!AB196),IF(Overview!$A$1="EN",2,11))</f>
        <v>IR derivatives in cover pool</v>
      </c>
      <c r="C193" s="8"/>
      <c r="D193" s="9" t="s">
        <v>368</v>
      </c>
      <c r="I193" s="2"/>
    </row>
    <row r="194" spans="2:9" x14ac:dyDescent="0.2">
      <c r="I194" s="2"/>
    </row>
    <row r="195" spans="2:9" x14ac:dyDescent="0.2">
      <c r="B195" s="11" t="str">
        <f>INDEX(Language!$D$2:$X$300,SUM(Language!AB198),IF(Overview!$A$1="EN",2,11))</f>
        <v>Primary cover pool</v>
      </c>
      <c r="C195" s="166"/>
      <c r="D195" s="173" t="str">
        <f>INDEX(Language!$D$2:$X$300,SUM(Language!AD198),IF(Overview!$A$1="EN",4,13))</f>
        <v>volume</v>
      </c>
      <c r="F195" s="11" t="str">
        <f>INDEX(Language!$D$2:$X$300,SUM(Language!AF198),IF(Overview!$A$1="EN",6,15))</f>
        <v>Issues</v>
      </c>
      <c r="G195" s="166"/>
      <c r="H195" s="173" t="str">
        <f>INDEX(Language!$D$2:$X$300,SUM(Language!AH198),IF(Overview!$A$1="EN",8,17))</f>
        <v>volume</v>
      </c>
      <c r="I195" s="2"/>
    </row>
    <row r="196" spans="2:9" x14ac:dyDescent="0.2">
      <c r="B196" s="7" t="str">
        <f>INDEX(Language!$D$2:$X$300,SUM(Language!AB199),IF(Overview!$A$1="EN",2,11))</f>
        <v>Variable, fixed rate during the year</v>
      </c>
      <c r="C196" s="8"/>
      <c r="D196" s="204">
        <v>1626469675.5739753</v>
      </c>
      <c r="F196" s="7" t="str">
        <f>INDEX(Language!$D$2:$X$300,SUM(Language!AF199),IF(Overview!$A$1="EN",6,15))</f>
        <v>Variable, fixed rate during the year</v>
      </c>
      <c r="G196" s="8"/>
      <c r="H196" s="204">
        <v>1102086000</v>
      </c>
      <c r="I196" s="2"/>
    </row>
    <row r="197" spans="2:9" x14ac:dyDescent="0.2">
      <c r="B197" s="7" t="str">
        <f>INDEX(Language!$D$2:$X$300,SUM(Language!AB200),IF(Overview!$A$1="EN",2,11))</f>
        <v>Fixed rate, 1 - 2 years</v>
      </c>
      <c r="C197" s="8"/>
      <c r="D197" s="204">
        <v>36164629.759999998</v>
      </c>
      <c r="F197" s="7" t="str">
        <f>INDEX(Language!$D$2:$X$300,SUM(Language!AF200),IF(Overview!$A$1="EN",6,15))</f>
        <v>Fixed rate, 1 - 2 years</v>
      </c>
      <c r="G197" s="8"/>
      <c r="H197" s="204">
        <v>30000000</v>
      </c>
      <c r="I197" s="2"/>
    </row>
    <row r="198" spans="2:9" x14ac:dyDescent="0.2">
      <c r="B198" s="7" t="str">
        <f>INDEX(Language!$D$2:$X$300,SUM(Language!AB201),IF(Overview!$A$1="EN",2,11))</f>
        <v>Fixed rate, 2 - 5 years</v>
      </c>
      <c r="C198" s="8"/>
      <c r="D198" s="204">
        <v>339599173.81999999</v>
      </c>
      <c r="F198" s="7" t="str">
        <f>INDEX(Language!$D$2:$X$300,SUM(Language!AF201),IF(Overview!$A$1="EN",6,15))</f>
        <v>Fixed rate, 2 - 5 years</v>
      </c>
      <c r="G198" s="8"/>
      <c r="H198" s="204">
        <v>510000000</v>
      </c>
      <c r="I198" s="2"/>
    </row>
    <row r="199" spans="2:9" x14ac:dyDescent="0.2">
      <c r="B199" s="7" t="str">
        <f>INDEX(Language!$D$2:$X$300,SUM(Language!AB202),IF(Overview!$A$1="EN",2,11))</f>
        <v>Fixed rate, &gt; 5 years</v>
      </c>
      <c r="C199" s="8"/>
      <c r="D199" s="204">
        <v>904738907.54999995</v>
      </c>
      <c r="F199" s="7" t="str">
        <f>INDEX(Language!$D$2:$X$300,SUM(Language!AF202),IF(Overview!$A$1="EN",6,15))</f>
        <v>Fixed rate, &gt; 5 years</v>
      </c>
      <c r="G199" s="8"/>
      <c r="H199" s="204">
        <v>1040000000</v>
      </c>
      <c r="I199" s="2"/>
    </row>
    <row r="200" spans="2:9" x14ac:dyDescent="0.2">
      <c r="B200" s="11" t="str">
        <f>INDEX(Language!$D$2:$X$300,SUM(Language!AB203),IF(Overview!$A$1="EN",2,11))</f>
        <v>Total</v>
      </c>
      <c r="C200" s="141"/>
      <c r="D200" s="193">
        <f>SUM(D196:D199)</f>
        <v>2906972386.7039752</v>
      </c>
      <c r="F200" s="11" t="str">
        <f>INDEX(Language!$D$2:$X$300,SUM(Language!AF203),IF(Overview!$A$1="EN",6,15))</f>
        <v>Total</v>
      </c>
      <c r="G200" s="141"/>
      <c r="H200" s="193">
        <f>SUM(H196:H199)</f>
        <v>2682086000</v>
      </c>
      <c r="I200" s="2"/>
    </row>
    <row r="201" spans="2:9" x14ac:dyDescent="0.2">
      <c r="I201" s="2"/>
    </row>
    <row r="202" spans="2:9" x14ac:dyDescent="0.2">
      <c r="I202" s="2"/>
    </row>
    <row r="203" spans="2:9" x14ac:dyDescent="0.2">
      <c r="I203" s="2"/>
    </row>
    <row r="204" spans="2:9" x14ac:dyDescent="0.2">
      <c r="I204" s="2"/>
    </row>
    <row r="205" spans="2:9" x14ac:dyDescent="0.2">
      <c r="I205" s="2"/>
    </row>
    <row r="206" spans="2:9" x14ac:dyDescent="0.2">
      <c r="I206" s="2"/>
    </row>
    <row r="207" spans="2:9" x14ac:dyDescent="0.2">
      <c r="I207" s="2"/>
    </row>
    <row r="208" spans="2:9" x14ac:dyDescent="0.2">
      <c r="I208" s="2"/>
    </row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</sheetData>
  <mergeCells count="47">
    <mergeCell ref="G112:H112"/>
    <mergeCell ref="G102:H102"/>
    <mergeCell ref="G104:H104"/>
    <mergeCell ref="G105:H105"/>
    <mergeCell ref="G106:H106"/>
    <mergeCell ref="G103:H103"/>
    <mergeCell ref="G107:H107"/>
    <mergeCell ref="G108:H108"/>
    <mergeCell ref="G109:H109"/>
    <mergeCell ref="G110:H110"/>
    <mergeCell ref="G111:H111"/>
    <mergeCell ref="G113:H113"/>
    <mergeCell ref="B117:C117"/>
    <mergeCell ref="G117:H117"/>
    <mergeCell ref="B118:C118"/>
    <mergeCell ref="G118:H118"/>
    <mergeCell ref="B119:C119"/>
    <mergeCell ref="B120:C120"/>
    <mergeCell ref="G120:H120"/>
    <mergeCell ref="G121:H121"/>
    <mergeCell ref="G119:H119"/>
    <mergeCell ref="B122:C122"/>
    <mergeCell ref="B123:C123"/>
    <mergeCell ref="B124:C124"/>
    <mergeCell ref="G122:H122"/>
    <mergeCell ref="G123:H123"/>
    <mergeCell ref="G124:H124"/>
    <mergeCell ref="G134:H134"/>
    <mergeCell ref="B125:C125"/>
    <mergeCell ref="B126:C126"/>
    <mergeCell ref="B127:C127"/>
    <mergeCell ref="G125:H125"/>
    <mergeCell ref="G126:H126"/>
    <mergeCell ref="G127:H127"/>
    <mergeCell ref="B128:C128"/>
    <mergeCell ref="B129:C129"/>
    <mergeCell ref="B130:C130"/>
    <mergeCell ref="G130:H130"/>
    <mergeCell ref="G129:H129"/>
    <mergeCell ref="G128:H128"/>
    <mergeCell ref="B162:G162"/>
    <mergeCell ref="B165:G165"/>
    <mergeCell ref="B166:G166"/>
    <mergeCell ref="B156:G156"/>
    <mergeCell ref="B157:G157"/>
    <mergeCell ref="B158:G158"/>
    <mergeCell ref="B161:G16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2" manualBreakCount="2">
    <brk id="29" max="16383" man="1"/>
    <brk id="10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100-000000000000}">
          <x14:formula1>
            <xm:f>IF(A10="DE",Language!$A$10:$A$12,Language!$A$13:$A$15)</xm:f>
          </x14:formula1>
          <xm:sqref>D19 D193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tabSelected="1" zoomScaleNormal="100" workbookViewId="0">
      <selection activeCell="H21" sqref="H21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10" s="34" customFormat="1" ht="23.25" customHeight="1" thickBot="1" x14ac:dyDescent="0.3">
      <c r="A1" s="35" t="s">
        <v>106</v>
      </c>
      <c r="B1" s="35" t="str">
        <f>INDEX(Language!$D$2:$X$300,SUM(Language!AB204),IF(Overview!$A$1="EN",3,11))</f>
        <v>INFORMATION ON ADDITIONAL COVER POOL</v>
      </c>
      <c r="C1" s="4"/>
      <c r="D1" s="4"/>
      <c r="E1" s="4"/>
      <c r="F1" s="4"/>
      <c r="G1" s="4"/>
      <c r="H1" s="4"/>
      <c r="I1" s="4"/>
      <c r="J1" s="4"/>
    </row>
    <row r="2" spans="1:10" s="34" customFormat="1" ht="15" customHeight="1" x14ac:dyDescent="0.25">
      <c r="A2" s="73"/>
      <c r="B2" s="152" t="str">
        <f>INDEX(Language!$D$2:$X$300,SUM(Language!AB205),IF(Overview!$A$1="EN",3,11))</f>
        <v>display unit in mn - except "number"</v>
      </c>
      <c r="C2" s="159"/>
      <c r="D2" s="159"/>
    </row>
    <row r="4" spans="1:10" x14ac:dyDescent="0.25">
      <c r="B4" s="39" t="str">
        <f>INDEX(Language!$D$2:$X$300,SUM(Language!AB207),IF(Overview!$A$1="EN",3,11))</f>
        <v>Overview</v>
      </c>
      <c r="C4" s="43"/>
      <c r="D4" s="44" t="str">
        <f>INDEX(Language!$D$2:$X$300,SUM(Language!AD207),IF(Overview!$A$1="EN",5,13))</f>
        <v>volume</v>
      </c>
    </row>
    <row r="5" spans="1:10" x14ac:dyDescent="0.25">
      <c r="B5" s="38" t="str">
        <f>INDEX(Language!$D$2:$X$300,SUM(Language!AB208),IF(Overview!$A$1="EN",3,11))</f>
        <v>Cash, deposits</v>
      </c>
      <c r="C5" s="36"/>
      <c r="D5" s="209"/>
    </row>
    <row r="6" spans="1:10" x14ac:dyDescent="0.25">
      <c r="B6" s="38" t="str">
        <f>INDEX(Language!$D$2:$X$300,SUM(Language!AB209),IF(Overview!$A$1="EN",3,11))</f>
        <v>Bonds</v>
      </c>
      <c r="C6" s="36"/>
      <c r="D6" s="209">
        <v>44313260</v>
      </c>
      <c r="E6" s="196"/>
      <c r="F6" s="196"/>
      <c r="G6" s="196"/>
      <c r="H6" s="196"/>
    </row>
    <row r="7" spans="1:10" x14ac:dyDescent="0.25">
      <c r="B7" s="52" t="str">
        <f>INDEX(Language!$D$2:$X$300,SUM(Language!AB210),IF(Overview!$A$1="EN",3,11))</f>
        <v xml:space="preserve">    thereof National Bank eligible</v>
      </c>
      <c r="C7" s="53"/>
      <c r="D7" s="209">
        <v>44313260</v>
      </c>
      <c r="E7" s="196"/>
      <c r="F7" s="196"/>
      <c r="G7" s="196"/>
      <c r="H7" s="196"/>
    </row>
    <row r="8" spans="1:10" x14ac:dyDescent="0.25">
      <c r="B8" s="40" t="str">
        <f>INDEX(Language!$D$2:$X$300,SUM(Language!AB211),IF(Overview!$A$1="EN",3,11))</f>
        <v>Total</v>
      </c>
      <c r="C8" s="45"/>
      <c r="D8" s="197">
        <f>D5+D6</f>
        <v>44313260</v>
      </c>
      <c r="E8" s="196"/>
      <c r="F8" s="196"/>
      <c r="G8" s="196"/>
      <c r="H8" s="196"/>
    </row>
    <row r="9" spans="1:10" x14ac:dyDescent="0.25">
      <c r="B9" s="40" t="str">
        <f>INDEX(Language!$D$2:$X$300,SUM(Language!AB212),IF(Overview!$A$1="EN",3,11))</f>
        <v>Additional cover pool (in % of total issues)</v>
      </c>
      <c r="C9" s="45"/>
      <c r="D9" s="198">
        <f>D8/[2]Primärdeckung!C14</f>
        <v>1.6201958736621454E-2</v>
      </c>
    </row>
    <row r="11" spans="1:10" x14ac:dyDescent="0.25">
      <c r="B11" s="39" t="str">
        <f>INDEX(Language!$D$2:$X$300,SUM(Language!AB214),IF(Overview!$A$1="EN",3,11))</f>
        <v>Bonds by volume</v>
      </c>
      <c r="C11" s="43" t="str">
        <f>INDEX(Language!$D$2:$X$300,SUM(Language!AC214),IF(Overview!$A$1="EN",4,12))</f>
        <v>volume</v>
      </c>
      <c r="D11" s="44" t="str">
        <f>INDEX(Language!$D$2:$X$300,SUM(Language!AD214),IF(Overview!$A$1="EN",5,13))</f>
        <v>number</v>
      </c>
    </row>
    <row r="12" spans="1:10" x14ac:dyDescent="0.25">
      <c r="B12" s="38" t="str">
        <f>INDEX(Language!$D$2:$X$300,SUM(Language!AB215),IF(Overview!$A$1="EN",3,11))</f>
        <v>≤  1.000.000</v>
      </c>
      <c r="C12" s="195"/>
      <c r="D12" s="199"/>
    </row>
    <row r="13" spans="1:10" x14ac:dyDescent="0.25">
      <c r="B13" s="38" t="str">
        <f>INDEX(Language!$D$2:$X$300,SUM(Language!AB216),IF(Overview!$A$1="EN",3,11))</f>
        <v>1.000.000 - 5.000.000</v>
      </c>
      <c r="C13" s="210">
        <v>13380990</v>
      </c>
      <c r="D13" s="211">
        <v>3</v>
      </c>
    </row>
    <row r="14" spans="1:10" x14ac:dyDescent="0.25">
      <c r="B14" s="38" t="str">
        <f>INDEX(Language!$D$2:$X$300,SUM(Language!AB217),IF(Overview!$A$1="EN",3,11))</f>
        <v>≥ 5.000.000</v>
      </c>
      <c r="C14" s="210">
        <v>45225200</v>
      </c>
      <c r="D14" s="211">
        <v>3</v>
      </c>
    </row>
    <row r="15" spans="1:10" x14ac:dyDescent="0.25">
      <c r="B15" s="40" t="str">
        <f>INDEX(Language!$D$2:$X$300,SUM(Language!AB218),IF(Overview!$A$1="EN",3,11))</f>
        <v>Total</v>
      </c>
      <c r="C15" s="65">
        <f>SUM(C12:C14)</f>
        <v>58606190</v>
      </c>
      <c r="D15" s="49">
        <f>SUM(D12:D14)</f>
        <v>6</v>
      </c>
    </row>
    <row r="17" spans="2:4" x14ac:dyDescent="0.25">
      <c r="B17" s="39" t="str">
        <f>INDEX(Language!$D$2:$X$300,SUM(Language!AB220),IF(Overview!$A$1="EN",3,11))</f>
        <v>Additional cover pool by currencies</v>
      </c>
      <c r="C17" s="43" t="str">
        <f>INDEX(Language!$D$2:$X$300,SUM(Language!AC220),IF(Overview!$A$1="EN",4,12))</f>
        <v>volume</v>
      </c>
      <c r="D17" s="44" t="str">
        <f>INDEX(Language!$D$2:$X$300,SUM(Language!AD220),IF(Overview!$A$1="EN",5,13))</f>
        <v>%</v>
      </c>
    </row>
    <row r="18" spans="2:4" x14ac:dyDescent="0.25">
      <c r="B18" s="38" t="str">
        <f>INDEX(Language!$D$2:$X$300,SUM(Language!AB221),IF(Overview!$A$1="EN",3,11))</f>
        <v>EUR</v>
      </c>
      <c r="C18" s="210">
        <v>58606190</v>
      </c>
      <c r="D18" s="222">
        <v>1</v>
      </c>
    </row>
    <row r="19" spans="2:4" x14ac:dyDescent="0.25">
      <c r="B19" s="38" t="str">
        <f>INDEX(Language!$D$2:$X$300,SUM(Language!AB222),IF(Overview!$A$1="EN",3,11))</f>
        <v>CHF</v>
      </c>
      <c r="C19" s="63"/>
      <c r="D19" s="46">
        <v>0</v>
      </c>
    </row>
    <row r="20" spans="2:4" x14ac:dyDescent="0.25">
      <c r="B20" s="38" t="str">
        <f>INDEX(Language!$D$2:$X$300,SUM(Language!AB223),IF(Overview!$A$1="EN",3,11))</f>
        <v>USD</v>
      </c>
      <c r="C20" s="63"/>
      <c r="D20" s="46">
        <v>0</v>
      </c>
    </row>
    <row r="21" spans="2:4" x14ac:dyDescent="0.25">
      <c r="B21" s="38" t="str">
        <f>INDEX(Language!$D$2:$X$300,SUM(Language!AB224),IF(Overview!$A$1="EN",3,11))</f>
        <v>JPY</v>
      </c>
      <c r="C21" s="63"/>
      <c r="D21" s="46">
        <v>0</v>
      </c>
    </row>
    <row r="22" spans="2:4" x14ac:dyDescent="0.25">
      <c r="B22" s="38" t="str">
        <f>INDEX(Language!$D$2:$X$300,SUM(Language!AB225),IF(Overview!$A$1="EN",3,11))</f>
        <v>Other currencies</v>
      </c>
      <c r="C22" s="63"/>
      <c r="D22" s="46">
        <v>0</v>
      </c>
    </row>
    <row r="23" spans="2:4" x14ac:dyDescent="0.25">
      <c r="B23" s="40" t="str">
        <f>INDEX(Language!$D$2:$X$300,SUM(Language!AB226),IF(Overview!$A$1="EN",3,11))</f>
        <v>Total</v>
      </c>
      <c r="C23" s="65">
        <f>SUM(C18:C22)</f>
        <v>58606190</v>
      </c>
      <c r="D23" s="47">
        <f>SUM(D18:D22)</f>
        <v>1</v>
      </c>
    </row>
    <row r="25" spans="2:4" x14ac:dyDescent="0.25">
      <c r="B25" s="39" t="str">
        <f>INDEX(Language!$D$2:$X$300,SUM(Language!AB228),IF(Overview!$A$1="EN",3,11))</f>
        <v>Regional distribution of additional cover pool</v>
      </c>
      <c r="C25" s="43" t="str">
        <f>INDEX(Language!$D$2:$X$300,SUM(Language!AC228),IF(Overview!$A$1="EN",4,12))</f>
        <v>Volumen</v>
      </c>
      <c r="D25" s="44" t="str">
        <f>INDEX(Language!$D$2:$X$300,SUM(Language!AD228),IF(Overview!$A$1="EN",5,13))</f>
        <v>%</v>
      </c>
    </row>
    <row r="26" spans="2:4" x14ac:dyDescent="0.25">
      <c r="B26" s="41" t="str">
        <f>INDEX(Language!$D$2:$X$300,SUM(Language!AB229),IF(Overview!$A$1="EN",3,11))</f>
        <v>EU member states</v>
      </c>
      <c r="C26" s="217">
        <f>SUM(C27:C54)</f>
        <v>58606190</v>
      </c>
      <c r="D26" s="223">
        <f>SUM(D27:D54)</f>
        <v>1</v>
      </c>
    </row>
    <row r="27" spans="2:4" outlineLevel="1" x14ac:dyDescent="0.25">
      <c r="B27" s="38" t="str">
        <f>INDEX(Language!$D$2:$X$300,SUM(Language!AB230),IF(Overview!$A$1="EN",3,11))</f>
        <v>Austria</v>
      </c>
      <c r="C27" s="210">
        <v>30045950</v>
      </c>
      <c r="D27" s="222">
        <f t="shared" ref="D27" si="0">IF(($C$61=0),0,(C27/$C$61))</f>
        <v>0.51267536756782861</v>
      </c>
    </row>
    <row r="28" spans="2:4" outlineLevel="1" x14ac:dyDescent="0.25">
      <c r="B28" s="38" t="str">
        <f>INDEX(Language!$D$2:$X$300,SUM(Language!AB231),IF(Overview!$A$1="EN",3,11))</f>
        <v>Belgium</v>
      </c>
      <c r="C28" s="210">
        <v>4642000</v>
      </c>
      <c r="D28" s="222">
        <f>IF(($C$61=0),0,(C28/$C$61))</f>
        <v>7.9206650355534119E-2</v>
      </c>
    </row>
    <row r="29" spans="2:4" outlineLevel="1" x14ac:dyDescent="0.25">
      <c r="B29" s="38" t="str">
        <f>INDEX(Language!$D$2:$X$300,SUM(Language!AB232),IF(Overview!$A$1="EN",3,11))</f>
        <v>Bulgaria</v>
      </c>
      <c r="C29" s="77">
        <v>0</v>
      </c>
      <c r="D29" s="78">
        <f t="shared" ref="D29:D54" si="1">IF(($C$61=0),0,(C29/$C$61))</f>
        <v>0</v>
      </c>
    </row>
    <row r="30" spans="2:4" outlineLevel="1" x14ac:dyDescent="0.25">
      <c r="B30" s="38" t="str">
        <f>INDEX(Language!$D$2:$X$300,SUM(Language!AB233),IF(Overview!$A$1="EN",3,11))</f>
        <v>Croatia</v>
      </c>
      <c r="C30" s="77">
        <v>0</v>
      </c>
      <c r="D30" s="78">
        <f t="shared" si="1"/>
        <v>0</v>
      </c>
    </row>
    <row r="31" spans="2:4" outlineLevel="1" x14ac:dyDescent="0.25">
      <c r="B31" s="38" t="str">
        <f>INDEX(Language!$D$2:$X$300,SUM(Language!AB234),IF(Overview!$A$1="EN",3,11))</f>
        <v>Cyprus</v>
      </c>
      <c r="C31" s="77">
        <v>0</v>
      </c>
      <c r="D31" s="78">
        <f t="shared" si="1"/>
        <v>0</v>
      </c>
    </row>
    <row r="32" spans="2:4" outlineLevel="1" x14ac:dyDescent="0.25">
      <c r="B32" s="38" t="str">
        <f>INDEX(Language!$D$2:$X$300,SUM(Language!AB235),IF(Overview!$A$1="EN",3,11))</f>
        <v>Czech Republic</v>
      </c>
      <c r="C32" s="77">
        <v>0</v>
      </c>
      <c r="D32" s="78">
        <f t="shared" si="1"/>
        <v>0</v>
      </c>
    </row>
    <row r="33" spans="2:4" outlineLevel="1" x14ac:dyDescent="0.25">
      <c r="B33" s="38" t="str">
        <f>INDEX(Language!$D$2:$X$300,SUM(Language!AB236),IF(Overview!$A$1="EN",3,11))</f>
        <v>Denmark</v>
      </c>
      <c r="C33" s="77">
        <v>0</v>
      </c>
      <c r="D33" s="78">
        <f t="shared" si="1"/>
        <v>0</v>
      </c>
    </row>
    <row r="34" spans="2:4" outlineLevel="1" x14ac:dyDescent="0.25">
      <c r="B34" s="38" t="str">
        <f>INDEX(Language!$D$2:$X$300,SUM(Language!AB237),IF(Overview!$A$1="EN",3,11))</f>
        <v>Estonia</v>
      </c>
      <c r="C34" s="77">
        <v>0</v>
      </c>
      <c r="D34" s="78">
        <f t="shared" si="1"/>
        <v>0</v>
      </c>
    </row>
    <row r="35" spans="2:4" outlineLevel="1" x14ac:dyDescent="0.25">
      <c r="B35" s="38" t="str">
        <f>INDEX(Language!$D$2:$X$300,SUM(Language!AB238),IF(Overview!$A$1="EN",3,11))</f>
        <v>Finnland</v>
      </c>
      <c r="C35" s="77">
        <v>0</v>
      </c>
      <c r="D35" s="78">
        <f t="shared" si="1"/>
        <v>0</v>
      </c>
    </row>
    <row r="36" spans="2:4" outlineLevel="1" x14ac:dyDescent="0.25">
      <c r="B36" s="38" t="str">
        <f>INDEX(Language!$D$2:$X$300,SUM(Language!AB239),IF(Overview!$A$1="EN",3,11))</f>
        <v>France</v>
      </c>
      <c r="C36" s="210">
        <v>20000000</v>
      </c>
      <c r="D36" s="222">
        <f t="shared" si="1"/>
        <v>0.34126088046330944</v>
      </c>
    </row>
    <row r="37" spans="2:4" outlineLevel="1" x14ac:dyDescent="0.25">
      <c r="B37" s="38" t="str">
        <f>INDEX(Language!$D$2:$X$300,SUM(Language!AB240),IF(Overview!$A$1="EN",3,11))</f>
        <v>Germany</v>
      </c>
      <c r="C37" s="210">
        <v>3918240</v>
      </c>
      <c r="D37" s="222">
        <f t="shared" si="1"/>
        <v>6.6857101613327877E-2</v>
      </c>
    </row>
    <row r="38" spans="2:4" outlineLevel="1" x14ac:dyDescent="0.25">
      <c r="B38" s="38" t="str">
        <f>INDEX(Language!$D$2:$X$300,SUM(Language!AB241),IF(Overview!$A$1="EN",3,11))</f>
        <v>Greece</v>
      </c>
      <c r="C38" s="77">
        <v>0</v>
      </c>
      <c r="D38" s="78">
        <f t="shared" si="1"/>
        <v>0</v>
      </c>
    </row>
    <row r="39" spans="2:4" outlineLevel="1" x14ac:dyDescent="0.25">
      <c r="B39" s="38" t="str">
        <f>INDEX(Language!$D$2:$X$300,SUM(Language!AB242),IF(Overview!$A$1="EN",3,11))</f>
        <v>Hungary</v>
      </c>
      <c r="C39" s="77">
        <v>0</v>
      </c>
      <c r="D39" s="78">
        <f t="shared" si="1"/>
        <v>0</v>
      </c>
    </row>
    <row r="40" spans="2:4" outlineLevel="1" x14ac:dyDescent="0.25">
      <c r="B40" s="38" t="str">
        <f>INDEX(Language!$D$2:$X$300,SUM(Language!AB243),IF(Overview!$A$1="EN",3,11))</f>
        <v>Irland</v>
      </c>
      <c r="C40" s="77">
        <v>0</v>
      </c>
      <c r="D40" s="78">
        <f t="shared" si="1"/>
        <v>0</v>
      </c>
    </row>
    <row r="41" spans="2:4" outlineLevel="1" x14ac:dyDescent="0.25">
      <c r="B41" s="38" t="str">
        <f>INDEX(Language!$D$2:$X$300,SUM(Language!AB244),IF(Overview!$A$1="EN",3,11))</f>
        <v>Italy</v>
      </c>
      <c r="C41" s="77">
        <v>0</v>
      </c>
      <c r="D41" s="78">
        <f t="shared" si="1"/>
        <v>0</v>
      </c>
    </row>
    <row r="42" spans="2:4" outlineLevel="1" x14ac:dyDescent="0.25">
      <c r="B42" s="38" t="str">
        <f>INDEX(Language!$D$2:$X$300,SUM(Language!AB245),IF(Overview!$A$1="EN",3,11))</f>
        <v>Latvia</v>
      </c>
      <c r="C42" s="77">
        <v>0</v>
      </c>
      <c r="D42" s="78">
        <f t="shared" si="1"/>
        <v>0</v>
      </c>
    </row>
    <row r="43" spans="2:4" outlineLevel="1" x14ac:dyDescent="0.25">
      <c r="B43" s="38" t="str">
        <f>INDEX(Language!$D$2:$X$300,SUM(Language!AB246),IF(Overview!$A$1="EN",3,11))</f>
        <v>Lituania</v>
      </c>
      <c r="C43" s="77">
        <v>0</v>
      </c>
      <c r="D43" s="78">
        <f t="shared" si="1"/>
        <v>0</v>
      </c>
    </row>
    <row r="44" spans="2:4" outlineLevel="1" x14ac:dyDescent="0.25">
      <c r="B44" s="38" t="str">
        <f>INDEX(Language!$D$2:$X$300,SUM(Language!AB247),IF(Overview!$A$1="EN",3,11))</f>
        <v>Luxembourg</v>
      </c>
      <c r="C44" s="77">
        <v>0</v>
      </c>
      <c r="D44" s="78">
        <f t="shared" si="1"/>
        <v>0</v>
      </c>
    </row>
    <row r="45" spans="2:4" outlineLevel="1" x14ac:dyDescent="0.25">
      <c r="B45" s="38" t="str">
        <f>INDEX(Language!$D$2:$X$300,SUM(Language!AB248),IF(Overview!$A$1="EN",3,11))</f>
        <v>Malta</v>
      </c>
      <c r="C45" s="77">
        <v>0</v>
      </c>
      <c r="D45" s="78">
        <f t="shared" si="1"/>
        <v>0</v>
      </c>
    </row>
    <row r="46" spans="2:4" outlineLevel="1" x14ac:dyDescent="0.25">
      <c r="B46" s="38" t="str">
        <f>INDEX(Language!$D$2:$X$300,SUM(Language!AB249),IF(Overview!$A$1="EN",3,11))</f>
        <v>Poland</v>
      </c>
      <c r="C46" s="77">
        <v>0</v>
      </c>
      <c r="D46" s="78">
        <f t="shared" si="1"/>
        <v>0</v>
      </c>
    </row>
    <row r="47" spans="2:4" outlineLevel="1" x14ac:dyDescent="0.25">
      <c r="B47" s="38" t="str">
        <f>INDEX(Language!$D$2:$X$300,SUM(Language!AB250),IF(Overview!$A$1="EN",3,11))</f>
        <v>Portugal</v>
      </c>
      <c r="C47" s="77">
        <v>0</v>
      </c>
      <c r="D47" s="78">
        <f t="shared" si="1"/>
        <v>0</v>
      </c>
    </row>
    <row r="48" spans="2:4" outlineLevel="1" x14ac:dyDescent="0.25">
      <c r="B48" s="38" t="str">
        <f>INDEX(Language!$D$2:$X$300,SUM(Language!AB251),IF(Overview!$A$1="EN",3,11))</f>
        <v>Romania</v>
      </c>
      <c r="C48" s="77">
        <v>0</v>
      </c>
      <c r="D48" s="78">
        <f t="shared" si="1"/>
        <v>0</v>
      </c>
    </row>
    <row r="49" spans="2:4" outlineLevel="1" x14ac:dyDescent="0.25">
      <c r="B49" s="38" t="str">
        <f>INDEX(Language!$D$2:$X$300,SUM(Language!AB252),IF(Overview!$A$1="EN",3,11))</f>
        <v>Slovakia</v>
      </c>
      <c r="C49" s="77">
        <v>0</v>
      </c>
      <c r="D49" s="78">
        <f t="shared" si="1"/>
        <v>0</v>
      </c>
    </row>
    <row r="50" spans="2:4" outlineLevel="1" x14ac:dyDescent="0.25">
      <c r="B50" s="38" t="str">
        <f>INDEX(Language!$D$2:$X$300,SUM(Language!AB253),IF(Overview!$A$1="EN",3,11))</f>
        <v>Slovenia</v>
      </c>
      <c r="C50" s="210">
        <v>0</v>
      </c>
      <c r="D50" s="78">
        <f t="shared" si="1"/>
        <v>0</v>
      </c>
    </row>
    <row r="51" spans="2:4" outlineLevel="1" x14ac:dyDescent="0.25">
      <c r="B51" s="38" t="str">
        <f>INDEX(Language!$D$2:$X$300,SUM(Language!AB254),IF(Overview!$A$1="EN",3,11))</f>
        <v>Spain</v>
      </c>
      <c r="C51" s="77">
        <v>0</v>
      </c>
      <c r="D51" s="78">
        <f t="shared" si="1"/>
        <v>0</v>
      </c>
    </row>
    <row r="52" spans="2:4" outlineLevel="1" x14ac:dyDescent="0.25">
      <c r="B52" s="38" t="str">
        <f>INDEX(Language!$D$2:$X$300,SUM(Language!AB255),IF(Overview!$A$1="EN",3,11))</f>
        <v>Sweden</v>
      </c>
      <c r="C52" s="77">
        <v>0</v>
      </c>
      <c r="D52" s="78">
        <f t="shared" si="1"/>
        <v>0</v>
      </c>
    </row>
    <row r="53" spans="2:4" outlineLevel="1" x14ac:dyDescent="0.25">
      <c r="B53" s="38" t="str">
        <f>INDEX(Language!$D$2:$X$300,SUM(Language!AB256),IF(Overview!$A$1="EN",3,11))</f>
        <v>The Netherlands</v>
      </c>
      <c r="C53" s="77">
        <v>0</v>
      </c>
      <c r="D53" s="78">
        <f t="shared" si="1"/>
        <v>0</v>
      </c>
    </row>
    <row r="54" spans="2:4" outlineLevel="1" x14ac:dyDescent="0.25">
      <c r="B54" s="38" t="str">
        <f>INDEX(Language!$D$2:$X$300,SUM(Language!AB257),IF(Overview!$A$1="EN",3,11))</f>
        <v>UK</v>
      </c>
      <c r="C54" s="77">
        <v>0</v>
      </c>
      <c r="D54" s="78">
        <f t="shared" si="1"/>
        <v>0</v>
      </c>
    </row>
    <row r="55" spans="2:4" x14ac:dyDescent="0.25">
      <c r="B55" s="41" t="str">
        <f>INDEX(Language!$D$2:$X$300,SUM(Language!AB258),IF(Overview!$A$1="EN",3,11))</f>
        <v>EEA member states</v>
      </c>
      <c r="C55" s="217">
        <f>SUM(C56:C58)</f>
        <v>0</v>
      </c>
      <c r="D55" s="223">
        <f>SUM(D56:D58)</f>
        <v>0</v>
      </c>
    </row>
    <row r="56" spans="2:4" outlineLevel="1" x14ac:dyDescent="0.25">
      <c r="B56" s="38" t="s">
        <v>370</v>
      </c>
      <c r="C56" s="77">
        <v>0</v>
      </c>
      <c r="D56" s="78">
        <f t="shared" ref="D56:D60" si="2">IF(($C$61=0),0,(C56/$C$61))</f>
        <v>0</v>
      </c>
    </row>
    <row r="57" spans="2:4" outlineLevel="1" x14ac:dyDescent="0.25">
      <c r="B57" s="38" t="str">
        <f>INDEX(Language!$D$2:$X$300,SUM(Language!AB260),IF(Overview!$A$1="EN",3,11))</f>
        <v>Liechtenstein</v>
      </c>
      <c r="C57" s="77">
        <v>0</v>
      </c>
      <c r="D57" s="78">
        <f t="shared" si="2"/>
        <v>0</v>
      </c>
    </row>
    <row r="58" spans="2:4" outlineLevel="1" x14ac:dyDescent="0.25">
      <c r="B58" s="38" t="str">
        <f>INDEX(Language!$D$2:$X$300,SUM(Language!AB261),IF(Overview!$A$1="EN",3,11))</f>
        <v>Norway</v>
      </c>
      <c r="C58" s="77">
        <v>0</v>
      </c>
      <c r="D58" s="78">
        <f t="shared" si="2"/>
        <v>0</v>
      </c>
    </row>
    <row r="59" spans="2:4" x14ac:dyDescent="0.25">
      <c r="B59" s="41" t="str">
        <f>INDEX(Language!$D$2:$X$300,SUM(Language!AB262),IF(Overview!$A$1="EN",3,11))</f>
        <v>other countries</v>
      </c>
      <c r="C59" s="64">
        <v>0</v>
      </c>
      <c r="D59" s="50">
        <f t="shared" si="2"/>
        <v>0</v>
      </c>
    </row>
    <row r="60" spans="2:4" x14ac:dyDescent="0.25">
      <c r="B60" s="41" t="str">
        <f>INDEX(Language!$D$2:$X$300,SUM(Language!AB263),IF(Overview!$A$1="EN",3,11))</f>
        <v>Switzerland</v>
      </c>
      <c r="C60" s="64">
        <v>0</v>
      </c>
      <c r="D60" s="50">
        <f t="shared" si="2"/>
        <v>0</v>
      </c>
    </row>
    <row r="61" spans="2:4" x14ac:dyDescent="0.25">
      <c r="B61" s="39" t="str">
        <f>INDEX(Language!$D$2:$X$300,SUM(Language!AB264),IF(Overview!$A$1="EN",3,11))</f>
        <v>Total</v>
      </c>
      <c r="C61" s="212">
        <f>C26+C55+C59+C60</f>
        <v>58606190</v>
      </c>
      <c r="D61" s="224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21"/>
  <sheetViews>
    <sheetView workbookViewId="0">
      <pane xSplit="2" ySplit="1" topLeftCell="E230" activePane="bottomRight" state="frozen"/>
      <selection pane="topRight" activeCell="C1" sqref="C1"/>
      <selection pane="bottomLeft" activeCell="A2" sqref="A2"/>
      <selection pane="bottomRight" activeCell="F239" sqref="F239"/>
    </sheetView>
  </sheetViews>
  <sheetFormatPr baseColWidth="10" defaultRowHeight="15" x14ac:dyDescent="0.25"/>
  <cols>
    <col min="2" max="2" width="11.42578125" style="105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14" max="14" width="24.85546875" customWidth="1"/>
    <col min="27" max="27" width="9.140625" style="117"/>
    <col min="28" max="34" width="9.140625" style="2" customWidth="1"/>
    <col min="35" max="35" width="12.7109375" style="4" customWidth="1"/>
  </cols>
  <sheetData>
    <row r="1" spans="1:35" ht="15.75" x14ac:dyDescent="0.25">
      <c r="D1" s="105">
        <v>1</v>
      </c>
      <c r="E1" s="105">
        <v>2</v>
      </c>
      <c r="F1" s="105">
        <v>3</v>
      </c>
      <c r="G1" s="105">
        <v>4</v>
      </c>
      <c r="H1" s="105">
        <v>5</v>
      </c>
      <c r="I1" s="105">
        <v>6</v>
      </c>
      <c r="J1" s="105">
        <v>7</v>
      </c>
      <c r="K1" s="105">
        <v>8</v>
      </c>
      <c r="L1" s="105">
        <v>9</v>
      </c>
      <c r="M1" s="105">
        <v>10</v>
      </c>
      <c r="N1" s="105">
        <v>11</v>
      </c>
      <c r="O1" s="105">
        <v>12</v>
      </c>
      <c r="P1" s="105">
        <v>13</v>
      </c>
      <c r="Q1" s="105">
        <v>14</v>
      </c>
      <c r="R1" s="105">
        <v>15</v>
      </c>
      <c r="S1" s="105">
        <v>16</v>
      </c>
      <c r="T1" s="105">
        <v>17</v>
      </c>
      <c r="U1" s="105">
        <v>18</v>
      </c>
      <c r="V1" s="105">
        <v>19</v>
      </c>
      <c r="W1" s="105">
        <v>20</v>
      </c>
      <c r="X1" s="105">
        <v>21</v>
      </c>
      <c r="AA1" s="133">
        <v>185</v>
      </c>
      <c r="AB1" s="116">
        <v>34</v>
      </c>
      <c r="AC1" s="116">
        <v>34</v>
      </c>
      <c r="AD1" s="116">
        <v>34</v>
      </c>
      <c r="AE1" s="116">
        <v>34</v>
      </c>
      <c r="AF1" s="116">
        <v>34</v>
      </c>
      <c r="AG1" s="116">
        <v>34</v>
      </c>
      <c r="AH1" s="116">
        <v>34</v>
      </c>
      <c r="AI1" s="116">
        <v>34</v>
      </c>
    </row>
    <row r="2" spans="1:35" ht="19.5" thickBot="1" x14ac:dyDescent="0.3">
      <c r="A2" t="s">
        <v>188</v>
      </c>
      <c r="B2" s="105">
        <v>1</v>
      </c>
      <c r="C2" s="80"/>
      <c r="D2" s="80" t="s">
        <v>0</v>
      </c>
      <c r="E2" s="268" t="s">
        <v>156</v>
      </c>
      <c r="F2" s="268"/>
      <c r="G2" s="268"/>
      <c r="H2" s="80"/>
      <c r="I2" s="80" t="s">
        <v>0</v>
      </c>
      <c r="J2" s="269" t="s">
        <v>156</v>
      </c>
      <c r="K2" s="269"/>
      <c r="L2" s="269"/>
      <c r="AA2" s="133">
        <v>186</v>
      </c>
      <c r="AB2" s="116">
        <v>35</v>
      </c>
      <c r="AC2" s="116">
        <v>35</v>
      </c>
      <c r="AD2" s="116">
        <v>35</v>
      </c>
      <c r="AE2" s="116">
        <v>35</v>
      </c>
      <c r="AF2" s="116">
        <v>35</v>
      </c>
      <c r="AG2" s="116">
        <v>35</v>
      </c>
      <c r="AH2" s="116">
        <v>35</v>
      </c>
      <c r="AI2" s="116">
        <v>35</v>
      </c>
    </row>
    <row r="3" spans="1:35" ht="15.75" x14ac:dyDescent="0.25">
      <c r="A3" t="s">
        <v>189</v>
      </c>
      <c r="B3" s="105">
        <v>2</v>
      </c>
      <c r="C3" s="76"/>
      <c r="D3" s="76" t="s">
        <v>164</v>
      </c>
      <c r="E3" s="76"/>
      <c r="F3" s="81"/>
      <c r="G3" s="76"/>
      <c r="H3" s="76"/>
      <c r="I3" s="76" t="s">
        <v>1</v>
      </c>
      <c r="J3" s="76"/>
      <c r="K3" s="81"/>
      <c r="L3" s="76"/>
      <c r="AA3" s="133">
        <v>187</v>
      </c>
      <c r="AB3" s="116">
        <v>36</v>
      </c>
      <c r="AC3" s="116">
        <v>36</v>
      </c>
      <c r="AD3" s="116">
        <v>36</v>
      </c>
      <c r="AE3" s="116">
        <v>36</v>
      </c>
      <c r="AF3" s="116">
        <v>36</v>
      </c>
      <c r="AG3" s="116">
        <v>36</v>
      </c>
      <c r="AH3" s="116">
        <v>36</v>
      </c>
      <c r="AI3" s="116">
        <v>36</v>
      </c>
    </row>
    <row r="4" spans="1:35" ht="15.75" x14ac:dyDescent="0.25">
      <c r="B4" s="105">
        <v>3</v>
      </c>
      <c r="C4" s="76"/>
      <c r="D4" s="76" t="s">
        <v>165</v>
      </c>
      <c r="E4" s="76"/>
      <c r="F4" s="82" t="s">
        <v>113</v>
      </c>
      <c r="G4" s="76"/>
      <c r="H4" s="76"/>
      <c r="I4" s="76" t="s">
        <v>2</v>
      </c>
      <c r="J4" s="76"/>
      <c r="K4" s="82" t="s">
        <v>113</v>
      </c>
      <c r="L4" s="76"/>
      <c r="AA4" s="133">
        <v>188</v>
      </c>
      <c r="AB4" s="116">
        <v>37</v>
      </c>
      <c r="AC4" s="116">
        <v>37</v>
      </c>
      <c r="AD4" s="116">
        <v>37</v>
      </c>
      <c r="AE4" s="116">
        <v>37</v>
      </c>
      <c r="AF4" s="116">
        <v>37</v>
      </c>
      <c r="AG4" s="116">
        <v>37</v>
      </c>
      <c r="AH4" s="116">
        <v>37</v>
      </c>
      <c r="AI4" s="116">
        <v>37</v>
      </c>
    </row>
    <row r="5" spans="1:35" ht="15.75" x14ac:dyDescent="0.25">
      <c r="A5" t="s">
        <v>136</v>
      </c>
      <c r="B5" s="105">
        <v>4</v>
      </c>
      <c r="C5" s="76"/>
      <c r="D5" s="83"/>
      <c r="E5" s="76"/>
      <c r="F5" s="82"/>
      <c r="G5" s="76"/>
      <c r="H5" s="76"/>
      <c r="I5" s="83"/>
      <c r="J5" s="76"/>
      <c r="K5" s="76"/>
      <c r="L5" s="76"/>
      <c r="AA5" s="133">
        <v>189</v>
      </c>
      <c r="AB5" s="116">
        <v>38</v>
      </c>
      <c r="AC5" s="116">
        <v>38</v>
      </c>
      <c r="AD5" s="116">
        <v>38</v>
      </c>
      <c r="AE5" s="116">
        <v>38</v>
      </c>
      <c r="AF5" s="116">
        <v>38</v>
      </c>
      <c r="AG5" s="116">
        <v>38</v>
      </c>
      <c r="AH5" s="116">
        <v>38</v>
      </c>
      <c r="AI5" s="116">
        <v>38</v>
      </c>
    </row>
    <row r="6" spans="1:35" ht="15.75" x14ac:dyDescent="0.25">
      <c r="A6" t="s">
        <v>190</v>
      </c>
      <c r="B6" s="105">
        <v>5</v>
      </c>
      <c r="C6" s="76"/>
      <c r="D6" s="76"/>
      <c r="E6" s="76"/>
      <c r="F6" s="76"/>
      <c r="G6" s="76"/>
      <c r="H6" s="76"/>
      <c r="I6" s="76"/>
      <c r="J6" s="76"/>
      <c r="K6" s="76"/>
      <c r="L6" s="76"/>
      <c r="AA6" s="133">
        <v>190</v>
      </c>
      <c r="AB6" s="116">
        <v>39</v>
      </c>
      <c r="AC6" s="116">
        <v>39</v>
      </c>
      <c r="AD6" s="116">
        <v>39</v>
      </c>
      <c r="AE6" s="116">
        <v>39</v>
      </c>
      <c r="AF6" s="116">
        <v>39</v>
      </c>
      <c r="AG6" s="116">
        <v>39</v>
      </c>
      <c r="AH6" s="116">
        <v>39</v>
      </c>
      <c r="AI6" s="116">
        <v>39</v>
      </c>
    </row>
    <row r="7" spans="1:35" ht="16.5" thickBot="1" x14ac:dyDescent="0.3">
      <c r="A7" t="s">
        <v>191</v>
      </c>
      <c r="B7" s="105">
        <v>6</v>
      </c>
      <c r="C7" s="84"/>
      <c r="D7" s="84" t="s">
        <v>292</v>
      </c>
      <c r="E7" s="84"/>
      <c r="F7" s="84"/>
      <c r="G7" s="84"/>
      <c r="H7" s="84"/>
      <c r="I7" s="84" t="s">
        <v>285</v>
      </c>
      <c r="J7" s="84"/>
      <c r="K7" s="84"/>
      <c r="L7" s="84"/>
      <c r="AA7" s="133">
        <v>191</v>
      </c>
      <c r="AB7" s="116">
        <v>40</v>
      </c>
      <c r="AC7" s="116">
        <v>40</v>
      </c>
      <c r="AD7" s="116">
        <v>40</v>
      </c>
      <c r="AE7" s="116">
        <v>40</v>
      </c>
      <c r="AF7" s="116">
        <v>40</v>
      </c>
      <c r="AG7" s="116">
        <v>40</v>
      </c>
      <c r="AH7" s="116">
        <v>40</v>
      </c>
      <c r="AI7" s="116">
        <v>40</v>
      </c>
    </row>
    <row r="8" spans="1:35" ht="15.75" x14ac:dyDescent="0.25">
      <c r="B8" s="105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  <c r="AA8" s="133">
        <v>192</v>
      </c>
      <c r="AB8" s="116">
        <v>41</v>
      </c>
      <c r="AC8" s="116">
        <v>41</v>
      </c>
      <c r="AD8" s="116">
        <v>41</v>
      </c>
      <c r="AE8" s="116">
        <v>41</v>
      </c>
      <c r="AF8" s="116">
        <v>41</v>
      </c>
      <c r="AG8" s="116">
        <v>41</v>
      </c>
      <c r="AH8" s="116">
        <v>41</v>
      </c>
      <c r="AI8" s="116">
        <v>41</v>
      </c>
    </row>
    <row r="9" spans="1:35" ht="16.5" thickBot="1" x14ac:dyDescent="0.3">
      <c r="B9" s="105">
        <v>8</v>
      </c>
      <c r="C9" s="85" t="s">
        <v>3</v>
      </c>
      <c r="D9" s="85" t="s">
        <v>276</v>
      </c>
      <c r="E9" s="85"/>
      <c r="F9" s="85"/>
      <c r="G9" s="85"/>
      <c r="H9" s="85" t="s">
        <v>3</v>
      </c>
      <c r="I9" s="85" t="s">
        <v>4</v>
      </c>
      <c r="J9" s="85"/>
      <c r="K9" s="85"/>
      <c r="L9" s="85"/>
      <c r="AA9" s="133">
        <v>193</v>
      </c>
      <c r="AB9" s="116">
        <v>42</v>
      </c>
      <c r="AC9" s="116">
        <v>42</v>
      </c>
      <c r="AD9" s="116">
        <v>42</v>
      </c>
      <c r="AE9" s="116">
        <v>42</v>
      </c>
      <c r="AF9" s="116">
        <v>42</v>
      </c>
      <c r="AG9" s="116">
        <v>42</v>
      </c>
      <c r="AH9" s="116">
        <v>42</v>
      </c>
      <c r="AI9" s="116">
        <v>42</v>
      </c>
    </row>
    <row r="10" spans="1:35" ht="15.75" x14ac:dyDescent="0.25">
      <c r="A10" t="s">
        <v>136</v>
      </c>
      <c r="B10" s="105">
        <v>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AA10" s="133">
        <v>194</v>
      </c>
      <c r="AB10" s="116">
        <v>43</v>
      </c>
      <c r="AC10" s="116">
        <v>43</v>
      </c>
      <c r="AD10" s="116">
        <v>43</v>
      </c>
      <c r="AE10" s="116">
        <v>43</v>
      </c>
      <c r="AF10" s="116">
        <v>43</v>
      </c>
      <c r="AG10" s="116">
        <v>43</v>
      </c>
      <c r="AH10" s="116">
        <v>43</v>
      </c>
      <c r="AI10" s="116">
        <v>43</v>
      </c>
    </row>
    <row r="11" spans="1:35" ht="15.75" x14ac:dyDescent="0.25">
      <c r="A11" t="s">
        <v>190</v>
      </c>
      <c r="B11" s="105">
        <v>10</v>
      </c>
      <c r="C11" s="76"/>
      <c r="D11" s="86" t="s">
        <v>166</v>
      </c>
      <c r="E11" s="76"/>
      <c r="F11" s="82" t="s">
        <v>167</v>
      </c>
      <c r="G11" s="76"/>
      <c r="H11" s="76"/>
      <c r="I11" s="86" t="s">
        <v>135</v>
      </c>
      <c r="J11" s="76"/>
      <c r="K11" s="82" t="s">
        <v>136</v>
      </c>
      <c r="L11" s="76"/>
      <c r="AA11" s="133">
        <v>195</v>
      </c>
      <c r="AB11" s="116">
        <v>44</v>
      </c>
      <c r="AC11" s="116">
        <v>44</v>
      </c>
      <c r="AD11" s="116">
        <v>44</v>
      </c>
      <c r="AE11" s="116">
        <v>44</v>
      </c>
      <c r="AF11" s="116">
        <v>44</v>
      </c>
      <c r="AG11" s="116">
        <v>44</v>
      </c>
      <c r="AH11" s="116">
        <v>44</v>
      </c>
      <c r="AI11" s="116">
        <v>44</v>
      </c>
    </row>
    <row r="12" spans="1:35" ht="15.75" x14ac:dyDescent="0.25">
      <c r="A12" t="s">
        <v>192</v>
      </c>
      <c r="B12" s="105">
        <v>11</v>
      </c>
      <c r="C12" s="76"/>
      <c r="D12" s="87" t="s">
        <v>293</v>
      </c>
      <c r="E12" s="88"/>
      <c r="F12" s="89">
        <v>0.1</v>
      </c>
      <c r="G12" s="87"/>
      <c r="H12" s="76"/>
      <c r="I12" s="87" t="s">
        <v>286</v>
      </c>
      <c r="J12" s="88"/>
      <c r="K12" s="89">
        <v>0.1</v>
      </c>
      <c r="L12" s="87"/>
      <c r="AA12" s="133">
        <v>196</v>
      </c>
      <c r="AB12" s="116">
        <v>45</v>
      </c>
      <c r="AC12" s="116">
        <v>45</v>
      </c>
      <c r="AD12" s="116">
        <v>45</v>
      </c>
      <c r="AE12" s="116">
        <v>45</v>
      </c>
      <c r="AF12" s="116">
        <v>45</v>
      </c>
      <c r="AG12" s="116">
        <v>45</v>
      </c>
      <c r="AH12" s="116">
        <v>45</v>
      </c>
      <c r="AI12" s="116">
        <v>45</v>
      </c>
    </row>
    <row r="13" spans="1:35" ht="15.75" x14ac:dyDescent="0.25">
      <c r="A13" t="s">
        <v>167</v>
      </c>
      <c r="B13" s="105">
        <v>12</v>
      </c>
      <c r="C13" s="76"/>
      <c r="D13" s="87" t="s">
        <v>168</v>
      </c>
      <c r="E13" s="88" t="s">
        <v>169</v>
      </c>
      <c r="F13" s="104">
        <v>1000000000</v>
      </c>
      <c r="G13" s="87"/>
      <c r="H13" s="76"/>
      <c r="I13" s="87" t="s">
        <v>5</v>
      </c>
      <c r="J13" s="88" t="s">
        <v>137</v>
      </c>
      <c r="K13" s="134">
        <v>34000000000</v>
      </c>
      <c r="L13" s="87"/>
      <c r="AA13" s="133">
        <v>197</v>
      </c>
      <c r="AB13" s="116">
        <v>46</v>
      </c>
      <c r="AC13" s="116">
        <v>46</v>
      </c>
      <c r="AD13" s="116">
        <v>46</v>
      </c>
      <c r="AE13" s="116">
        <v>46</v>
      </c>
      <c r="AF13" s="116">
        <v>46</v>
      </c>
      <c r="AG13" s="116">
        <v>46</v>
      </c>
      <c r="AH13" s="116">
        <v>46</v>
      </c>
      <c r="AI13" s="116">
        <v>46</v>
      </c>
    </row>
    <row r="14" spans="1:35" ht="15.75" x14ac:dyDescent="0.25">
      <c r="A14" t="s">
        <v>193</v>
      </c>
      <c r="B14" s="105">
        <v>13</v>
      </c>
      <c r="C14" s="76"/>
      <c r="D14" s="87" t="s">
        <v>170</v>
      </c>
      <c r="E14" s="88" t="s">
        <v>169</v>
      </c>
      <c r="F14" s="104">
        <v>1000000000</v>
      </c>
      <c r="G14" s="87"/>
      <c r="H14" s="76"/>
      <c r="I14" s="87" t="s">
        <v>153</v>
      </c>
      <c r="J14" s="88" t="s">
        <v>137</v>
      </c>
      <c r="K14" s="134">
        <v>40000000000</v>
      </c>
      <c r="L14" s="87"/>
      <c r="AA14" s="133">
        <v>198</v>
      </c>
      <c r="AB14" s="116">
        <v>47</v>
      </c>
      <c r="AC14" s="116">
        <v>47</v>
      </c>
      <c r="AD14" s="116">
        <v>47</v>
      </c>
      <c r="AE14" s="116">
        <v>47</v>
      </c>
      <c r="AF14" s="116">
        <v>47</v>
      </c>
      <c r="AG14" s="116">
        <v>47</v>
      </c>
      <c r="AH14" s="116">
        <v>47</v>
      </c>
      <c r="AI14" s="116">
        <v>47</v>
      </c>
    </row>
    <row r="15" spans="1:35" ht="15.75" x14ac:dyDescent="0.25">
      <c r="A15" t="s">
        <v>274</v>
      </c>
      <c r="B15" s="105">
        <v>14</v>
      </c>
      <c r="C15" s="76"/>
      <c r="D15" s="87" t="s">
        <v>171</v>
      </c>
      <c r="E15" s="90" t="s">
        <v>7</v>
      </c>
      <c r="F15" s="90" t="s">
        <v>8</v>
      </c>
      <c r="G15" s="90" t="s">
        <v>9</v>
      </c>
      <c r="H15" s="76"/>
      <c r="I15" s="87" t="s">
        <v>6</v>
      </c>
      <c r="J15" s="90" t="s">
        <v>7</v>
      </c>
      <c r="K15" s="90" t="s">
        <v>8</v>
      </c>
      <c r="L15" s="90" t="s">
        <v>9</v>
      </c>
      <c r="AA15" s="133">
        <v>199</v>
      </c>
      <c r="AB15" s="116">
        <v>48</v>
      </c>
      <c r="AC15" s="116">
        <v>48</v>
      </c>
      <c r="AD15" s="116">
        <v>48</v>
      </c>
      <c r="AE15" s="116">
        <v>48</v>
      </c>
      <c r="AF15" s="116">
        <v>48</v>
      </c>
      <c r="AG15" s="116">
        <v>48</v>
      </c>
      <c r="AH15" s="116">
        <v>48</v>
      </c>
      <c r="AI15" s="116">
        <v>48</v>
      </c>
    </row>
    <row r="16" spans="1:35" ht="15.75" x14ac:dyDescent="0.25">
      <c r="B16" s="105">
        <v>15</v>
      </c>
      <c r="C16" s="76"/>
      <c r="D16" s="87" t="s">
        <v>172</v>
      </c>
      <c r="E16" s="90" t="s">
        <v>118</v>
      </c>
      <c r="F16" s="90" t="s">
        <v>119</v>
      </c>
      <c r="G16" s="90" t="s">
        <v>119</v>
      </c>
      <c r="H16" s="76"/>
      <c r="I16" s="87" t="s">
        <v>10</v>
      </c>
      <c r="J16" s="90" t="s">
        <v>118</v>
      </c>
      <c r="K16" s="90" t="s">
        <v>119</v>
      </c>
      <c r="L16" s="90" t="s">
        <v>119</v>
      </c>
      <c r="AA16" s="133">
        <v>200</v>
      </c>
      <c r="AB16" s="116">
        <v>49</v>
      </c>
      <c r="AC16" s="116">
        <v>49</v>
      </c>
      <c r="AD16" s="116">
        <v>49</v>
      </c>
      <c r="AE16" s="116">
        <v>49</v>
      </c>
      <c r="AF16" s="116">
        <v>49</v>
      </c>
      <c r="AG16" s="116">
        <v>49</v>
      </c>
      <c r="AH16" s="116">
        <v>49</v>
      </c>
      <c r="AI16" s="116">
        <v>49</v>
      </c>
    </row>
    <row r="17" spans="2:35" ht="15.75" x14ac:dyDescent="0.25">
      <c r="B17" s="105">
        <v>16</v>
      </c>
      <c r="C17" s="76"/>
      <c r="D17" s="87" t="s">
        <v>173</v>
      </c>
      <c r="E17" s="90" t="s">
        <v>120</v>
      </c>
      <c r="F17" s="90" t="s">
        <v>120</v>
      </c>
      <c r="G17" s="90" t="s">
        <v>120</v>
      </c>
      <c r="H17" s="76"/>
      <c r="I17" s="87" t="s">
        <v>11</v>
      </c>
      <c r="J17" s="90" t="s">
        <v>120</v>
      </c>
      <c r="K17" s="90" t="s">
        <v>120</v>
      </c>
      <c r="L17" s="90" t="s">
        <v>120</v>
      </c>
      <c r="AA17" s="133">
        <v>201</v>
      </c>
      <c r="AB17" s="116">
        <v>50</v>
      </c>
      <c r="AC17" s="116">
        <v>50</v>
      </c>
      <c r="AD17" s="116">
        <v>50</v>
      </c>
      <c r="AE17" s="116">
        <v>50</v>
      </c>
      <c r="AF17" s="116">
        <v>50</v>
      </c>
      <c r="AG17" s="116">
        <v>50</v>
      </c>
      <c r="AH17" s="116">
        <v>50</v>
      </c>
      <c r="AI17" s="116">
        <v>50</v>
      </c>
    </row>
    <row r="18" spans="2:35" ht="15.75" x14ac:dyDescent="0.25">
      <c r="B18" s="105">
        <v>17</v>
      </c>
      <c r="C18" s="76"/>
      <c r="D18" s="87" t="s">
        <v>174</v>
      </c>
      <c r="E18" s="88"/>
      <c r="F18" s="91">
        <v>1000</v>
      </c>
      <c r="G18" s="87"/>
      <c r="H18" s="76"/>
      <c r="I18" s="87" t="s">
        <v>12</v>
      </c>
      <c r="J18" s="88"/>
      <c r="K18" s="91">
        <v>5600</v>
      </c>
      <c r="L18" s="87"/>
      <c r="AA18" s="133">
        <v>202</v>
      </c>
      <c r="AB18" s="116">
        <v>51</v>
      </c>
      <c r="AC18" s="116">
        <v>51</v>
      </c>
      <c r="AD18" s="116">
        <v>51</v>
      </c>
      <c r="AE18" s="116">
        <v>51</v>
      </c>
      <c r="AF18" s="116">
        <v>51</v>
      </c>
      <c r="AG18" s="116">
        <v>51</v>
      </c>
      <c r="AH18" s="116">
        <v>51</v>
      </c>
      <c r="AI18" s="116">
        <v>51</v>
      </c>
    </row>
    <row r="19" spans="2:35" ht="15.75" x14ac:dyDescent="0.25">
      <c r="B19" s="105">
        <v>18</v>
      </c>
      <c r="C19" s="76"/>
      <c r="D19" s="87" t="s">
        <v>175</v>
      </c>
      <c r="E19" s="88"/>
      <c r="F19" s="91">
        <v>1000</v>
      </c>
      <c r="G19" s="87"/>
      <c r="H19" s="76"/>
      <c r="I19" s="87" t="s">
        <v>13</v>
      </c>
      <c r="J19" s="88"/>
      <c r="K19" s="91">
        <v>6000</v>
      </c>
      <c r="L19" s="87"/>
      <c r="AA19" s="133">
        <v>203</v>
      </c>
      <c r="AB19" s="116">
        <v>52</v>
      </c>
      <c r="AC19" s="116">
        <v>52</v>
      </c>
      <c r="AD19" s="116">
        <v>52</v>
      </c>
      <c r="AE19" s="116">
        <v>52</v>
      </c>
      <c r="AF19" s="116">
        <v>52</v>
      </c>
      <c r="AG19" s="116">
        <v>52</v>
      </c>
      <c r="AH19" s="116">
        <v>52</v>
      </c>
      <c r="AI19" s="116">
        <v>52</v>
      </c>
    </row>
    <row r="20" spans="2:35" ht="15.75" x14ac:dyDescent="0.25">
      <c r="B20" s="105">
        <v>19</v>
      </c>
      <c r="C20" s="76"/>
      <c r="D20" s="87" t="s">
        <v>294</v>
      </c>
      <c r="E20" s="88"/>
      <c r="F20" s="91">
        <v>1000</v>
      </c>
      <c r="G20" s="87"/>
      <c r="H20" s="76"/>
      <c r="I20" s="87" t="s">
        <v>287</v>
      </c>
      <c r="J20" s="88"/>
      <c r="K20" s="91">
        <v>350</v>
      </c>
      <c r="L20" s="87"/>
      <c r="AA20" s="133">
        <v>204</v>
      </c>
      <c r="AB20" s="116">
        <v>53</v>
      </c>
      <c r="AC20" s="116">
        <v>53</v>
      </c>
      <c r="AD20" s="116">
        <v>53</v>
      </c>
      <c r="AE20" s="116">
        <v>53</v>
      </c>
      <c r="AF20" s="116">
        <v>53</v>
      </c>
      <c r="AG20" s="116">
        <v>53</v>
      </c>
      <c r="AH20" s="116">
        <v>53</v>
      </c>
      <c r="AI20" s="116">
        <v>53</v>
      </c>
    </row>
    <row r="21" spans="2:35" ht="15.75" x14ac:dyDescent="0.25">
      <c r="B21" s="105">
        <v>20</v>
      </c>
      <c r="C21" s="76"/>
      <c r="D21" s="87" t="s">
        <v>176</v>
      </c>
      <c r="E21" s="88" t="s">
        <v>169</v>
      </c>
      <c r="F21" s="134">
        <v>1000000000</v>
      </c>
      <c r="G21" s="87"/>
      <c r="H21" s="76"/>
      <c r="I21" s="87" t="s">
        <v>14</v>
      </c>
      <c r="J21" s="88" t="s">
        <v>137</v>
      </c>
      <c r="K21" s="134">
        <v>1000000000</v>
      </c>
      <c r="L21" s="87"/>
      <c r="AA21" s="133">
        <v>205</v>
      </c>
      <c r="AB21" s="116">
        <v>54</v>
      </c>
      <c r="AC21" s="116">
        <v>54</v>
      </c>
      <c r="AD21" s="116">
        <v>54</v>
      </c>
      <c r="AE21" s="116">
        <v>54</v>
      </c>
      <c r="AF21" s="116">
        <v>54</v>
      </c>
      <c r="AG21" s="116">
        <v>54</v>
      </c>
      <c r="AH21" s="116">
        <v>54</v>
      </c>
      <c r="AI21" s="116">
        <v>54</v>
      </c>
    </row>
    <row r="22" spans="2:35" ht="15.75" x14ac:dyDescent="0.25">
      <c r="B22" s="105">
        <v>21</v>
      </c>
      <c r="C22" s="76"/>
      <c r="D22" s="87" t="s">
        <v>177</v>
      </c>
      <c r="E22" s="88" t="s">
        <v>169</v>
      </c>
      <c r="F22" s="134">
        <v>1000000000</v>
      </c>
      <c r="G22" s="87"/>
      <c r="H22" s="76"/>
      <c r="I22" s="87" t="s">
        <v>15</v>
      </c>
      <c r="J22" s="88" t="s">
        <v>137</v>
      </c>
      <c r="K22" s="134">
        <v>1000000000</v>
      </c>
      <c r="L22" s="87"/>
      <c r="AA22" s="133">
        <v>206</v>
      </c>
      <c r="AB22" s="116">
        <v>55</v>
      </c>
      <c r="AC22" s="116">
        <v>55</v>
      </c>
      <c r="AD22" s="116">
        <v>55</v>
      </c>
      <c r="AE22" s="116">
        <v>55</v>
      </c>
      <c r="AF22" s="116">
        <v>55</v>
      </c>
      <c r="AG22" s="116">
        <v>55</v>
      </c>
      <c r="AH22" s="116">
        <v>55</v>
      </c>
      <c r="AI22" s="116">
        <v>55</v>
      </c>
    </row>
    <row r="23" spans="2:35" ht="15.75" x14ac:dyDescent="0.25">
      <c r="B23" s="105">
        <v>22</v>
      </c>
      <c r="C23" s="76"/>
      <c r="D23" s="87" t="s">
        <v>178</v>
      </c>
      <c r="E23" s="88"/>
      <c r="F23" s="89">
        <v>0.1</v>
      </c>
      <c r="G23" s="87"/>
      <c r="H23" s="76"/>
      <c r="I23" s="87" t="s">
        <v>142</v>
      </c>
      <c r="J23" s="88"/>
      <c r="K23" s="89">
        <v>0.1</v>
      </c>
      <c r="L23" s="87"/>
      <c r="AA23" s="133">
        <v>207</v>
      </c>
      <c r="AB23" s="116">
        <v>56</v>
      </c>
      <c r="AC23" s="116">
        <v>56</v>
      </c>
      <c r="AD23" s="116">
        <v>56</v>
      </c>
      <c r="AE23" s="116">
        <v>56</v>
      </c>
      <c r="AF23" s="116">
        <v>56</v>
      </c>
      <c r="AG23" s="116">
        <v>56</v>
      </c>
      <c r="AH23" s="116">
        <v>56</v>
      </c>
      <c r="AI23" s="116">
        <v>56</v>
      </c>
    </row>
    <row r="24" spans="2:35" ht="15.75" x14ac:dyDescent="0.25">
      <c r="B24" s="105">
        <v>23</v>
      </c>
      <c r="C24" s="76"/>
      <c r="D24" s="87" t="s">
        <v>179</v>
      </c>
      <c r="E24" s="88"/>
      <c r="F24" s="89">
        <v>0.1</v>
      </c>
      <c r="G24" s="87"/>
      <c r="H24" s="76"/>
      <c r="I24" s="87" t="s">
        <v>139</v>
      </c>
      <c r="J24" s="88"/>
      <c r="K24" s="89">
        <v>0.31</v>
      </c>
      <c r="L24" s="87"/>
      <c r="AA24" s="133">
        <v>208</v>
      </c>
      <c r="AB24" s="116">
        <v>57</v>
      </c>
      <c r="AC24" s="116">
        <v>57</v>
      </c>
      <c r="AD24" s="116">
        <v>57</v>
      </c>
      <c r="AE24" s="116">
        <v>57</v>
      </c>
      <c r="AF24" s="116">
        <v>57</v>
      </c>
      <c r="AG24" s="116">
        <v>57</v>
      </c>
      <c r="AH24" s="116">
        <v>57</v>
      </c>
      <c r="AI24" s="116">
        <v>57</v>
      </c>
    </row>
    <row r="25" spans="2:35" ht="15.75" x14ac:dyDescent="0.25">
      <c r="B25" s="105">
        <v>24</v>
      </c>
      <c r="C25" s="76"/>
      <c r="D25" s="87" t="s">
        <v>180</v>
      </c>
      <c r="E25" s="88"/>
      <c r="F25" s="89">
        <v>0.1</v>
      </c>
      <c r="G25" s="87"/>
      <c r="H25" s="76"/>
      <c r="I25" s="87" t="s">
        <v>140</v>
      </c>
      <c r="J25" s="88"/>
      <c r="K25" s="89">
        <v>0.19</v>
      </c>
      <c r="L25" s="87"/>
      <c r="AA25" s="133">
        <v>209</v>
      </c>
      <c r="AB25" s="116">
        <v>58</v>
      </c>
      <c r="AC25" s="116">
        <v>58</v>
      </c>
      <c r="AD25" s="116">
        <v>58</v>
      </c>
      <c r="AE25" s="116">
        <v>58</v>
      </c>
      <c r="AF25" s="116">
        <v>58</v>
      </c>
      <c r="AG25" s="116">
        <v>58</v>
      </c>
      <c r="AH25" s="116">
        <v>58</v>
      </c>
      <c r="AI25" s="116">
        <v>58</v>
      </c>
    </row>
    <row r="26" spans="2:35" ht="15.75" x14ac:dyDescent="0.25">
      <c r="B26" s="105">
        <v>25</v>
      </c>
      <c r="C26" s="76"/>
      <c r="D26" s="92" t="s">
        <v>181</v>
      </c>
      <c r="E26" s="88"/>
      <c r="F26" s="89">
        <v>0.1</v>
      </c>
      <c r="G26" s="87"/>
      <c r="H26" s="76"/>
      <c r="I26" s="92" t="s">
        <v>143</v>
      </c>
      <c r="J26" s="88"/>
      <c r="K26" s="89">
        <v>0.19</v>
      </c>
      <c r="L26" s="87"/>
      <c r="AA26" s="133">
        <v>210</v>
      </c>
      <c r="AB26" s="116">
        <v>59</v>
      </c>
      <c r="AC26" s="116">
        <v>59</v>
      </c>
      <c r="AD26" s="116">
        <v>59</v>
      </c>
      <c r="AE26" s="116">
        <v>59</v>
      </c>
      <c r="AF26" s="116">
        <v>59</v>
      </c>
      <c r="AG26" s="116">
        <v>59</v>
      </c>
      <c r="AH26" s="116">
        <v>59</v>
      </c>
      <c r="AI26" s="116">
        <v>59</v>
      </c>
    </row>
    <row r="27" spans="2:35" ht="15.75" x14ac:dyDescent="0.25">
      <c r="B27" s="105">
        <v>26</v>
      </c>
      <c r="C27" s="76"/>
      <c r="D27" s="92" t="s">
        <v>182</v>
      </c>
      <c r="E27" s="88"/>
      <c r="F27" s="89">
        <v>0.1</v>
      </c>
      <c r="G27" s="87"/>
      <c r="H27" s="76"/>
      <c r="I27" s="87" t="s">
        <v>158</v>
      </c>
      <c r="J27" s="88"/>
      <c r="K27" s="89">
        <v>0.1</v>
      </c>
      <c r="L27" s="87"/>
      <c r="AA27" s="133">
        <v>211</v>
      </c>
      <c r="AB27" s="116">
        <v>60</v>
      </c>
      <c r="AC27" s="116">
        <v>60</v>
      </c>
      <c r="AD27" s="116">
        <v>60</v>
      </c>
      <c r="AE27" s="116">
        <v>60</v>
      </c>
      <c r="AF27" s="116">
        <v>60</v>
      </c>
      <c r="AG27" s="116">
        <v>60</v>
      </c>
      <c r="AH27" s="116">
        <v>60</v>
      </c>
      <c r="AI27" s="116">
        <v>60</v>
      </c>
    </row>
    <row r="28" spans="2:35" ht="15.75" x14ac:dyDescent="0.25">
      <c r="B28" s="105">
        <v>27</v>
      </c>
      <c r="C28" s="76"/>
      <c r="D28" s="92" t="s">
        <v>183</v>
      </c>
      <c r="E28" s="88"/>
      <c r="F28" s="89">
        <v>0.1</v>
      </c>
      <c r="G28" s="87"/>
      <c r="H28" s="76"/>
      <c r="I28" s="87" t="s">
        <v>141</v>
      </c>
      <c r="J28" s="88"/>
      <c r="K28" s="89">
        <v>0.16</v>
      </c>
      <c r="L28" s="87"/>
      <c r="AA28" s="133">
        <v>212</v>
      </c>
      <c r="AB28" s="116">
        <v>61</v>
      </c>
      <c r="AC28" s="116">
        <v>61</v>
      </c>
      <c r="AD28" s="116">
        <v>61</v>
      </c>
      <c r="AE28" s="116">
        <v>61</v>
      </c>
      <c r="AF28" s="116">
        <v>61</v>
      </c>
      <c r="AG28" s="116">
        <v>61</v>
      </c>
      <c r="AH28" s="116">
        <v>61</v>
      </c>
      <c r="AI28" s="116">
        <v>61</v>
      </c>
    </row>
    <row r="29" spans="2:35" ht="15.75" x14ac:dyDescent="0.25">
      <c r="B29" s="105">
        <v>28</v>
      </c>
      <c r="C29" s="76"/>
      <c r="D29" s="87" t="s">
        <v>184</v>
      </c>
      <c r="E29" s="88"/>
      <c r="F29" s="89">
        <v>0.1</v>
      </c>
      <c r="G29" s="87"/>
      <c r="H29" s="76"/>
      <c r="I29" s="87" t="s">
        <v>16</v>
      </c>
      <c r="J29" s="88"/>
      <c r="K29" s="89">
        <v>0.18</v>
      </c>
      <c r="L29" s="87"/>
      <c r="AA29" s="133">
        <v>213</v>
      </c>
      <c r="AB29" s="116">
        <v>62</v>
      </c>
      <c r="AC29" s="116">
        <v>62</v>
      </c>
      <c r="AD29" s="116">
        <v>62</v>
      </c>
      <c r="AE29" s="116">
        <v>62</v>
      </c>
      <c r="AF29" s="116">
        <v>62</v>
      </c>
      <c r="AG29" s="116">
        <v>62</v>
      </c>
      <c r="AH29" s="116">
        <v>62</v>
      </c>
      <c r="AI29" s="116">
        <v>62</v>
      </c>
    </row>
    <row r="30" spans="2:35" ht="15.75" x14ac:dyDescent="0.25">
      <c r="B30" s="105">
        <v>29</v>
      </c>
      <c r="C30" s="76"/>
      <c r="D30" s="87" t="s">
        <v>185</v>
      </c>
      <c r="E30" s="88"/>
      <c r="F30" s="89">
        <v>0.1</v>
      </c>
      <c r="G30" s="87"/>
      <c r="H30" s="76"/>
      <c r="I30" s="87" t="s">
        <v>138</v>
      </c>
      <c r="J30" s="88"/>
      <c r="K30" s="89">
        <v>0.11</v>
      </c>
      <c r="L30" s="87"/>
      <c r="AA30" s="133">
        <v>214</v>
      </c>
      <c r="AB30" s="116">
        <v>63</v>
      </c>
      <c r="AC30" s="116">
        <v>63</v>
      </c>
      <c r="AD30" s="116">
        <v>63</v>
      </c>
      <c r="AE30" s="116">
        <v>63</v>
      </c>
      <c r="AF30" s="116">
        <v>63</v>
      </c>
      <c r="AG30" s="116">
        <v>63</v>
      </c>
      <c r="AH30" s="116">
        <v>63</v>
      </c>
      <c r="AI30" s="116">
        <v>63</v>
      </c>
    </row>
    <row r="31" spans="2:35" ht="15.75" x14ac:dyDescent="0.25">
      <c r="B31" s="105">
        <v>30</v>
      </c>
      <c r="C31" s="76"/>
      <c r="D31" s="87" t="s">
        <v>186</v>
      </c>
      <c r="E31" s="88"/>
      <c r="F31" s="91">
        <v>1000</v>
      </c>
      <c r="G31" s="87"/>
      <c r="H31" s="76"/>
      <c r="I31" s="87" t="s">
        <v>17</v>
      </c>
      <c r="J31" s="88"/>
      <c r="K31" s="91">
        <v>62</v>
      </c>
      <c r="L31" s="87"/>
      <c r="AA31" s="133">
        <v>215</v>
      </c>
      <c r="AB31" s="116">
        <v>64</v>
      </c>
      <c r="AC31" s="116">
        <v>64</v>
      </c>
      <c r="AD31" s="116">
        <v>64</v>
      </c>
      <c r="AE31" s="116">
        <v>64</v>
      </c>
      <c r="AF31" s="116">
        <v>64</v>
      </c>
      <c r="AG31" s="116">
        <v>64</v>
      </c>
      <c r="AH31" s="116">
        <v>64</v>
      </c>
      <c r="AI31" s="116">
        <v>64</v>
      </c>
    </row>
    <row r="32" spans="2:35" ht="15.75" x14ac:dyDescent="0.25">
      <c r="B32" s="105">
        <v>31</v>
      </c>
      <c r="C32" s="76"/>
      <c r="D32" s="87" t="s">
        <v>187</v>
      </c>
      <c r="E32" s="88" t="s">
        <v>169</v>
      </c>
      <c r="F32" s="135">
        <v>44442488</v>
      </c>
      <c r="G32" s="87"/>
      <c r="H32" s="76"/>
      <c r="I32" s="87" t="s">
        <v>18</v>
      </c>
      <c r="J32" s="88" t="s">
        <v>137</v>
      </c>
      <c r="K32" s="135">
        <v>44442488</v>
      </c>
      <c r="L32" s="87"/>
      <c r="AA32" s="133">
        <v>216</v>
      </c>
      <c r="AB32" s="116">
        <v>65</v>
      </c>
      <c r="AC32" s="116">
        <v>65</v>
      </c>
      <c r="AD32" s="116">
        <v>65</v>
      </c>
      <c r="AE32" s="116">
        <v>65</v>
      </c>
      <c r="AF32" s="116">
        <v>65</v>
      </c>
      <c r="AG32" s="116">
        <v>65</v>
      </c>
      <c r="AH32" s="116">
        <v>65</v>
      </c>
      <c r="AI32" s="116">
        <v>65</v>
      </c>
    </row>
    <row r="33" spans="2:35" ht="15.75" x14ac:dyDescent="0.25">
      <c r="B33" s="105">
        <v>32</v>
      </c>
      <c r="C33" s="76"/>
      <c r="D33" s="87" t="s">
        <v>295</v>
      </c>
      <c r="E33" s="88"/>
      <c r="F33" s="89">
        <v>0.1</v>
      </c>
      <c r="G33" s="87"/>
      <c r="H33" s="76"/>
      <c r="I33" s="87" t="s">
        <v>288</v>
      </c>
      <c r="J33" s="88"/>
      <c r="K33" s="89">
        <v>0.6</v>
      </c>
      <c r="L33" s="87"/>
      <c r="AA33" s="133">
        <v>217</v>
      </c>
      <c r="AB33" s="116">
        <v>66</v>
      </c>
      <c r="AC33" s="116">
        <v>66</v>
      </c>
      <c r="AD33" s="116">
        <v>66</v>
      </c>
      <c r="AE33" s="116">
        <v>66</v>
      </c>
      <c r="AF33" s="116">
        <v>66</v>
      </c>
      <c r="AG33" s="116">
        <v>66</v>
      </c>
      <c r="AH33" s="116">
        <v>66</v>
      </c>
      <c r="AI33" s="116">
        <v>66</v>
      </c>
    </row>
    <row r="34" spans="2:35" ht="15.75" x14ac:dyDescent="0.25">
      <c r="B34" s="105">
        <v>33</v>
      </c>
      <c r="D34" s="87" t="s">
        <v>296</v>
      </c>
      <c r="E34" s="87"/>
      <c r="F34" s="89">
        <v>0.1</v>
      </c>
      <c r="G34" s="87"/>
      <c r="I34" s="136" t="s">
        <v>289</v>
      </c>
      <c r="J34" s="136"/>
      <c r="K34" s="137">
        <v>0.7</v>
      </c>
      <c r="L34" s="136"/>
      <c r="AA34" s="133">
        <v>218</v>
      </c>
      <c r="AB34" s="116">
        <v>67</v>
      </c>
      <c r="AC34" s="116">
        <v>67</v>
      </c>
      <c r="AD34" s="116">
        <v>67</v>
      </c>
      <c r="AE34" s="116">
        <v>67</v>
      </c>
      <c r="AF34" s="116">
        <v>67</v>
      </c>
      <c r="AG34" s="116">
        <v>67</v>
      </c>
      <c r="AH34" s="116">
        <v>67</v>
      </c>
      <c r="AI34" s="116">
        <v>67</v>
      </c>
    </row>
    <row r="35" spans="2:35" ht="16.5" thickBot="1" x14ac:dyDescent="0.3">
      <c r="B35" s="105">
        <v>34</v>
      </c>
      <c r="D35" s="76"/>
      <c r="E35" s="76"/>
      <c r="F35" s="76"/>
      <c r="G35" s="76"/>
      <c r="H35" s="25"/>
      <c r="I35" s="1"/>
      <c r="J35" s="1"/>
      <c r="K35" s="1"/>
      <c r="L35" s="1"/>
      <c r="M35" s="24"/>
      <c r="N35" s="24"/>
      <c r="O35" s="25"/>
      <c r="P35" s="25"/>
      <c r="Q35" s="25"/>
      <c r="R35" s="24"/>
      <c r="S35" s="25"/>
      <c r="T35" s="72"/>
      <c r="AA35" s="133">
        <v>219</v>
      </c>
      <c r="AB35" s="116">
        <v>68</v>
      </c>
      <c r="AC35" s="116">
        <v>68</v>
      </c>
      <c r="AD35" s="116">
        <v>68</v>
      </c>
      <c r="AE35" s="116">
        <v>68</v>
      </c>
      <c r="AF35" s="116">
        <v>68</v>
      </c>
      <c r="AG35" s="116">
        <v>68</v>
      </c>
      <c r="AH35" s="116">
        <v>68</v>
      </c>
      <c r="AI35" s="116">
        <v>68</v>
      </c>
    </row>
    <row r="36" spans="2:35" ht="16.5" customHeight="1" thickBot="1" x14ac:dyDescent="0.3">
      <c r="B36" s="105">
        <v>35</v>
      </c>
      <c r="D36" s="270" t="s">
        <v>297</v>
      </c>
      <c r="E36" s="270"/>
      <c r="F36" s="270"/>
      <c r="G36" s="270"/>
      <c r="H36" s="27"/>
      <c r="I36" s="271" t="s">
        <v>290</v>
      </c>
      <c r="J36" s="271"/>
      <c r="K36" s="271"/>
      <c r="L36" s="271"/>
      <c r="M36" s="26"/>
      <c r="N36" s="26"/>
      <c r="O36" s="27"/>
      <c r="P36" s="27"/>
      <c r="Q36" s="27"/>
      <c r="R36" s="26"/>
      <c r="S36" s="27"/>
      <c r="T36" s="27"/>
      <c r="AA36" s="133">
        <v>220</v>
      </c>
      <c r="AB36" s="116">
        <v>69</v>
      </c>
      <c r="AC36" s="116">
        <v>69</v>
      </c>
      <c r="AD36" s="116">
        <v>69</v>
      </c>
      <c r="AE36" s="116">
        <v>69</v>
      </c>
      <c r="AF36" s="116">
        <v>69</v>
      </c>
      <c r="AG36" s="116">
        <v>69</v>
      </c>
      <c r="AH36" s="116">
        <v>69</v>
      </c>
      <c r="AI36" s="116">
        <v>69</v>
      </c>
    </row>
    <row r="37" spans="2:35" ht="15.75" customHeight="1" x14ac:dyDescent="0.25">
      <c r="B37" s="105">
        <v>36</v>
      </c>
      <c r="D37" s="270" t="s">
        <v>298</v>
      </c>
      <c r="E37" s="270"/>
      <c r="F37" s="270"/>
      <c r="G37" s="270"/>
      <c r="H37" s="6"/>
      <c r="I37" s="271" t="s">
        <v>291</v>
      </c>
      <c r="J37" s="271"/>
      <c r="K37" s="271"/>
      <c r="L37" s="271"/>
      <c r="M37" s="5"/>
      <c r="N37" s="5"/>
      <c r="O37" s="6"/>
      <c r="P37" s="6"/>
      <c r="Q37" s="6"/>
      <c r="R37" s="5"/>
      <c r="S37" s="6"/>
      <c r="T37" s="6"/>
      <c r="AA37" s="133">
        <v>221</v>
      </c>
      <c r="AB37" s="116">
        <v>70</v>
      </c>
      <c r="AC37" s="116">
        <v>70</v>
      </c>
      <c r="AD37" s="116">
        <v>70</v>
      </c>
      <c r="AE37" s="116">
        <v>70</v>
      </c>
      <c r="AF37" s="116">
        <v>70</v>
      </c>
      <c r="AG37" s="116">
        <v>70</v>
      </c>
      <c r="AH37" s="116">
        <v>70</v>
      </c>
      <c r="AI37" s="116">
        <v>70</v>
      </c>
    </row>
    <row r="38" spans="2:35" ht="16.5" thickBot="1" x14ac:dyDescent="0.3">
      <c r="B38" s="105">
        <v>37</v>
      </c>
      <c r="D38" s="24" t="s">
        <v>19</v>
      </c>
      <c r="E38" s="24" t="s">
        <v>194</v>
      </c>
      <c r="F38" s="25"/>
      <c r="G38" s="25"/>
      <c r="H38" s="25"/>
      <c r="I38" s="24"/>
      <c r="J38" s="25"/>
      <c r="K38" s="106" t="s">
        <v>195</v>
      </c>
      <c r="M38" s="24" t="s">
        <v>19</v>
      </c>
      <c r="N38" s="24" t="s">
        <v>20</v>
      </c>
      <c r="O38" s="25"/>
      <c r="P38" s="25"/>
      <c r="Q38" s="25"/>
      <c r="R38" s="24"/>
      <c r="S38" s="25"/>
      <c r="T38" s="106" t="s">
        <v>157</v>
      </c>
      <c r="AA38" s="133">
        <v>222</v>
      </c>
      <c r="AB38" s="116">
        <v>71</v>
      </c>
      <c r="AC38" s="116">
        <v>71</v>
      </c>
      <c r="AD38" s="116">
        <v>71</v>
      </c>
      <c r="AE38" s="116">
        <v>71</v>
      </c>
      <c r="AF38" s="116">
        <v>71</v>
      </c>
      <c r="AG38" s="116">
        <v>71</v>
      </c>
      <c r="AH38" s="116">
        <v>71</v>
      </c>
      <c r="AI38" s="116">
        <v>71</v>
      </c>
    </row>
    <row r="39" spans="2:35" ht="16.5" thickBot="1" x14ac:dyDescent="0.3">
      <c r="B39" s="105">
        <v>38</v>
      </c>
      <c r="D39" s="26" t="s">
        <v>21</v>
      </c>
      <c r="E39" s="26" t="s">
        <v>196</v>
      </c>
      <c r="F39" s="27"/>
      <c r="G39" s="27"/>
      <c r="H39" s="27"/>
      <c r="I39" s="26"/>
      <c r="J39" s="27"/>
      <c r="K39" s="27"/>
      <c r="M39" s="26" t="s">
        <v>21</v>
      </c>
      <c r="N39" s="26" t="s">
        <v>22</v>
      </c>
      <c r="O39" s="27"/>
      <c r="P39" s="27"/>
      <c r="Q39" s="27"/>
      <c r="R39" s="26"/>
      <c r="S39" s="27"/>
      <c r="T39" s="27"/>
      <c r="AA39" s="133">
        <v>223</v>
      </c>
      <c r="AB39" s="116">
        <v>72</v>
      </c>
      <c r="AC39" s="116">
        <v>72</v>
      </c>
      <c r="AD39" s="116">
        <v>72</v>
      </c>
      <c r="AE39" s="116">
        <v>72</v>
      </c>
      <c r="AF39" s="116">
        <v>72</v>
      </c>
      <c r="AG39" s="116">
        <v>72</v>
      </c>
      <c r="AH39" s="116">
        <v>72</v>
      </c>
      <c r="AI39" s="116">
        <v>72</v>
      </c>
    </row>
    <row r="40" spans="2:35" ht="15.75" x14ac:dyDescent="0.25">
      <c r="B40" s="105">
        <v>39</v>
      </c>
      <c r="D40" s="5"/>
      <c r="E40" s="5"/>
      <c r="F40" s="6"/>
      <c r="G40" s="6"/>
      <c r="H40" s="6"/>
      <c r="I40" s="5"/>
      <c r="J40" s="6"/>
      <c r="K40" s="6"/>
      <c r="M40" s="5"/>
      <c r="N40" s="5"/>
      <c r="O40" s="6"/>
      <c r="P40" s="6"/>
      <c r="Q40" s="6"/>
      <c r="R40" s="5"/>
      <c r="S40" s="6"/>
      <c r="T40" s="6"/>
      <c r="AA40" s="133">
        <v>224</v>
      </c>
      <c r="AB40" s="116">
        <v>73</v>
      </c>
      <c r="AC40" s="116">
        <v>73</v>
      </c>
      <c r="AD40" s="116">
        <v>73</v>
      </c>
      <c r="AE40" s="116">
        <v>73</v>
      </c>
      <c r="AF40" s="116">
        <v>73</v>
      </c>
      <c r="AG40" s="116">
        <v>73</v>
      </c>
      <c r="AH40" s="116">
        <v>73</v>
      </c>
      <c r="AI40" s="116">
        <v>73</v>
      </c>
    </row>
    <row r="41" spans="2:35" ht="15.75" x14ac:dyDescent="0.25">
      <c r="B41" s="105">
        <v>40</v>
      </c>
      <c r="D41" s="56"/>
      <c r="E41" s="28" t="s">
        <v>197</v>
      </c>
      <c r="F41" s="17"/>
      <c r="G41" s="14"/>
      <c r="H41" s="16"/>
      <c r="I41" s="15"/>
      <c r="J41" s="16"/>
      <c r="K41" s="16"/>
      <c r="M41" s="56"/>
      <c r="N41" s="28" t="s">
        <v>23</v>
      </c>
      <c r="O41" s="17"/>
      <c r="P41" s="14"/>
      <c r="Q41" s="16"/>
      <c r="R41" s="15"/>
      <c r="S41" s="16"/>
      <c r="T41" s="16"/>
      <c r="AA41" s="133">
        <v>225</v>
      </c>
      <c r="AB41" s="116">
        <v>74</v>
      </c>
      <c r="AC41" s="116">
        <v>74</v>
      </c>
      <c r="AD41" s="116">
        <v>74</v>
      </c>
      <c r="AE41" s="116">
        <v>74</v>
      </c>
      <c r="AF41" s="116">
        <v>74</v>
      </c>
      <c r="AG41" s="116">
        <v>74</v>
      </c>
      <c r="AH41" s="116">
        <v>74</v>
      </c>
      <c r="AI41" s="116">
        <v>74</v>
      </c>
    </row>
    <row r="42" spans="2:35" ht="15.75" x14ac:dyDescent="0.25">
      <c r="B42" s="105">
        <v>41</v>
      </c>
      <c r="D42" s="57"/>
      <c r="E42" s="22"/>
      <c r="F42" s="19" t="s">
        <v>198</v>
      </c>
      <c r="G42" s="20" t="s">
        <v>199</v>
      </c>
      <c r="H42" s="16"/>
      <c r="I42" s="15"/>
      <c r="J42" s="16"/>
      <c r="K42" s="16"/>
      <c r="M42" s="57"/>
      <c r="N42" s="22"/>
      <c r="O42" s="19" t="s">
        <v>342</v>
      </c>
      <c r="P42" s="20" t="s">
        <v>25</v>
      </c>
      <c r="Q42" s="16"/>
      <c r="R42" s="15"/>
      <c r="S42" s="16"/>
      <c r="T42" s="16"/>
      <c r="AA42" s="133">
        <v>226</v>
      </c>
      <c r="AB42" s="116">
        <v>75</v>
      </c>
      <c r="AC42" s="116">
        <v>75</v>
      </c>
      <c r="AD42" s="116">
        <v>75</v>
      </c>
      <c r="AE42" s="116">
        <v>75</v>
      </c>
      <c r="AF42" s="116">
        <v>75</v>
      </c>
      <c r="AG42" s="116">
        <v>75</v>
      </c>
      <c r="AH42" s="116">
        <v>75</v>
      </c>
      <c r="AI42" s="116">
        <v>75</v>
      </c>
    </row>
    <row r="43" spans="2:35" ht="15.75" x14ac:dyDescent="0.25">
      <c r="B43" s="105">
        <v>42</v>
      </c>
      <c r="D43" s="58" t="s">
        <v>129</v>
      </c>
      <c r="E43" s="54" t="s">
        <v>26</v>
      </c>
      <c r="F43" s="66">
        <f>SUM(F44:F45)</f>
        <v>500000000</v>
      </c>
      <c r="G43" s="10">
        <f>SUM(G44:G45)</f>
        <v>250</v>
      </c>
      <c r="H43" s="4"/>
      <c r="I43" s="2"/>
      <c r="J43" s="4"/>
      <c r="K43" s="4"/>
      <c r="M43" s="58" t="s">
        <v>129</v>
      </c>
      <c r="N43" s="54" t="s">
        <v>26</v>
      </c>
      <c r="O43" s="150">
        <f>SUM(O44:O45)</f>
        <v>1000000000</v>
      </c>
      <c r="P43" s="10">
        <f>SUM(P44:P45)</f>
        <v>200</v>
      </c>
      <c r="Q43" s="4"/>
      <c r="R43" s="2"/>
      <c r="S43" s="4"/>
      <c r="T43" s="4"/>
      <c r="AA43" s="133">
        <v>227</v>
      </c>
      <c r="AB43" s="116">
        <v>76</v>
      </c>
      <c r="AC43" s="116">
        <v>76</v>
      </c>
      <c r="AD43" s="116">
        <v>76</v>
      </c>
      <c r="AE43" s="116">
        <v>76</v>
      </c>
      <c r="AF43" s="116">
        <v>76</v>
      </c>
      <c r="AG43" s="116">
        <v>76</v>
      </c>
      <c r="AH43" s="116">
        <v>76</v>
      </c>
      <c r="AI43" s="116">
        <v>76</v>
      </c>
    </row>
    <row r="44" spans="2:35" ht="15.75" x14ac:dyDescent="0.25">
      <c r="B44" s="105">
        <v>43</v>
      </c>
      <c r="D44" s="58" t="s">
        <v>128</v>
      </c>
      <c r="E44" s="54" t="s">
        <v>200</v>
      </c>
      <c r="F44" s="66">
        <v>350000000</v>
      </c>
      <c r="G44" s="10">
        <v>0</v>
      </c>
      <c r="H44" s="4"/>
      <c r="I44" s="2"/>
      <c r="J44" s="4"/>
      <c r="K44" s="4"/>
      <c r="M44" s="58" t="s">
        <v>128</v>
      </c>
      <c r="N44" s="54" t="s">
        <v>123</v>
      </c>
      <c r="O44" s="150">
        <v>1000000000</v>
      </c>
      <c r="P44" s="10">
        <v>200</v>
      </c>
      <c r="Q44" s="4"/>
      <c r="R44" s="2"/>
      <c r="S44" s="4"/>
      <c r="T44" s="4"/>
      <c r="AA44" s="133">
        <v>228</v>
      </c>
      <c r="AB44" s="116">
        <v>77</v>
      </c>
      <c r="AC44" s="116">
        <v>77</v>
      </c>
      <c r="AD44" s="116">
        <v>77</v>
      </c>
      <c r="AE44" s="116">
        <v>77</v>
      </c>
      <c r="AF44" s="116">
        <v>77</v>
      </c>
      <c r="AG44" s="116">
        <v>77</v>
      </c>
      <c r="AH44" s="116">
        <v>77</v>
      </c>
      <c r="AI44" s="116">
        <v>77</v>
      </c>
    </row>
    <row r="45" spans="2:35" ht="15.75" x14ac:dyDescent="0.25">
      <c r="B45" s="105">
        <v>44</v>
      </c>
      <c r="D45" s="58" t="s">
        <v>130</v>
      </c>
      <c r="E45" s="54" t="s">
        <v>201</v>
      </c>
      <c r="F45" s="66">
        <v>150000000</v>
      </c>
      <c r="G45" s="10">
        <v>250</v>
      </c>
      <c r="H45" s="4"/>
      <c r="I45" s="2"/>
      <c r="J45" s="4"/>
      <c r="K45" s="4"/>
      <c r="M45" s="58" t="s">
        <v>130</v>
      </c>
      <c r="N45" s="54" t="s">
        <v>124</v>
      </c>
      <c r="O45" s="150">
        <v>0</v>
      </c>
      <c r="P45" s="10">
        <v>0</v>
      </c>
      <c r="Q45" s="4"/>
      <c r="R45" s="2"/>
      <c r="S45" s="4"/>
      <c r="T45" s="4"/>
      <c r="AA45" s="133">
        <v>229</v>
      </c>
      <c r="AB45" s="116">
        <v>78</v>
      </c>
      <c r="AC45" s="116">
        <v>78</v>
      </c>
      <c r="AD45" s="116">
        <v>78</v>
      </c>
      <c r="AE45" s="116">
        <v>78</v>
      </c>
      <c r="AF45" s="116">
        <v>78</v>
      </c>
      <c r="AG45" s="116">
        <v>78</v>
      </c>
      <c r="AH45" s="116">
        <v>78</v>
      </c>
      <c r="AI45" s="116">
        <v>78</v>
      </c>
    </row>
    <row r="46" spans="2:35" ht="15.75" x14ac:dyDescent="0.25">
      <c r="B46" s="105">
        <v>45</v>
      </c>
      <c r="D46" s="58"/>
      <c r="E46" s="30" t="s">
        <v>27</v>
      </c>
      <c r="F46" s="66">
        <f>SUM(F47:F49)</f>
        <v>700000000</v>
      </c>
      <c r="G46" s="10">
        <f>SUM(G47:G49)</f>
        <v>700</v>
      </c>
      <c r="H46" s="4"/>
      <c r="I46" s="2"/>
      <c r="J46" s="4"/>
      <c r="K46" s="4"/>
      <c r="M46" s="58"/>
      <c r="N46" s="30" t="s">
        <v>27</v>
      </c>
      <c r="O46" s="150">
        <f>SUM(O47:O49)</f>
        <v>9999999999</v>
      </c>
      <c r="P46" s="10">
        <f>SUM(P47:P49)</f>
        <v>200</v>
      </c>
      <c r="Q46" s="4"/>
      <c r="R46" s="2"/>
      <c r="S46" s="4"/>
      <c r="T46" s="4"/>
      <c r="AA46" s="133">
        <v>230</v>
      </c>
      <c r="AB46" s="116">
        <v>79</v>
      </c>
      <c r="AC46" s="116">
        <v>79</v>
      </c>
      <c r="AD46" s="116">
        <v>79</v>
      </c>
      <c r="AE46" s="116">
        <v>79</v>
      </c>
      <c r="AF46" s="116">
        <v>79</v>
      </c>
      <c r="AG46" s="116">
        <v>79</v>
      </c>
      <c r="AH46" s="116">
        <v>79</v>
      </c>
      <c r="AI46" s="116">
        <v>79</v>
      </c>
    </row>
    <row r="47" spans="2:35" ht="15.75" x14ac:dyDescent="0.25">
      <c r="B47" s="105">
        <v>46</v>
      </c>
      <c r="D47" s="58" t="s">
        <v>131</v>
      </c>
      <c r="E47" s="30" t="s">
        <v>202</v>
      </c>
      <c r="F47" s="66">
        <v>140000000</v>
      </c>
      <c r="G47" s="10">
        <v>140</v>
      </c>
      <c r="H47" s="4"/>
      <c r="I47" s="2"/>
      <c r="J47" s="4"/>
      <c r="K47" s="4"/>
      <c r="M47" s="58" t="s">
        <v>131</v>
      </c>
      <c r="N47" s="30" t="s">
        <v>125</v>
      </c>
      <c r="O47" s="150">
        <v>9999999999</v>
      </c>
      <c r="P47" s="10">
        <v>200</v>
      </c>
      <c r="Q47" s="4"/>
      <c r="R47" s="2"/>
      <c r="S47" s="4"/>
      <c r="T47" s="4"/>
      <c r="AA47" s="133">
        <v>231</v>
      </c>
      <c r="AB47" s="116">
        <v>80</v>
      </c>
      <c r="AC47" s="116">
        <v>80</v>
      </c>
      <c r="AD47" s="116">
        <v>80</v>
      </c>
      <c r="AE47" s="116">
        <v>80</v>
      </c>
      <c r="AF47" s="116">
        <v>80</v>
      </c>
      <c r="AG47" s="116">
        <v>80</v>
      </c>
      <c r="AH47" s="116">
        <v>80</v>
      </c>
      <c r="AI47" s="116">
        <v>80</v>
      </c>
    </row>
    <row r="48" spans="2:35" ht="15.75" x14ac:dyDescent="0.25">
      <c r="B48" s="105">
        <v>47</v>
      </c>
      <c r="D48" s="58" t="s">
        <v>132</v>
      </c>
      <c r="E48" s="30" t="s">
        <v>203</v>
      </c>
      <c r="F48" s="66">
        <v>350000000</v>
      </c>
      <c r="G48" s="10">
        <v>350</v>
      </c>
      <c r="H48" s="4"/>
      <c r="I48" s="2"/>
      <c r="J48" s="4"/>
      <c r="K48" s="4"/>
      <c r="M48" s="58" t="s">
        <v>132</v>
      </c>
      <c r="N48" s="30" t="s">
        <v>126</v>
      </c>
      <c r="O48" s="150">
        <v>0</v>
      </c>
      <c r="P48" s="10">
        <v>0</v>
      </c>
      <c r="Q48" s="4"/>
      <c r="R48" s="2"/>
      <c r="S48" s="4"/>
      <c r="T48" s="4"/>
      <c r="AA48" s="133">
        <v>232</v>
      </c>
      <c r="AB48" s="116">
        <v>81</v>
      </c>
      <c r="AC48" s="116">
        <v>81</v>
      </c>
      <c r="AD48" s="116">
        <v>81</v>
      </c>
      <c r="AE48" s="116">
        <v>81</v>
      </c>
      <c r="AF48" s="116">
        <v>81</v>
      </c>
      <c r="AG48" s="116">
        <v>81</v>
      </c>
      <c r="AH48" s="116">
        <v>81</v>
      </c>
      <c r="AI48" s="116">
        <v>81</v>
      </c>
    </row>
    <row r="49" spans="2:35" ht="15.75" x14ac:dyDescent="0.25">
      <c r="B49" s="105">
        <v>48</v>
      </c>
      <c r="D49" s="58" t="s">
        <v>133</v>
      </c>
      <c r="E49" s="30" t="s">
        <v>204</v>
      </c>
      <c r="F49" s="66">
        <v>210000000</v>
      </c>
      <c r="G49" s="10">
        <v>210</v>
      </c>
      <c r="H49" s="4"/>
      <c r="I49" s="2"/>
      <c r="J49" s="4"/>
      <c r="K49" s="4"/>
      <c r="M49" s="58" t="s">
        <v>133</v>
      </c>
      <c r="N49" s="30" t="s">
        <v>127</v>
      </c>
      <c r="O49" s="150">
        <v>0</v>
      </c>
      <c r="P49" s="10">
        <v>0</v>
      </c>
      <c r="Q49" s="4"/>
      <c r="R49" s="2"/>
      <c r="S49" s="4"/>
      <c r="T49" s="4"/>
      <c r="AA49" s="133">
        <v>233</v>
      </c>
      <c r="AB49" s="116">
        <v>82</v>
      </c>
      <c r="AC49" s="116">
        <v>82</v>
      </c>
      <c r="AD49" s="116">
        <v>82</v>
      </c>
      <c r="AE49" s="116">
        <v>82</v>
      </c>
      <c r="AF49" s="116">
        <v>82</v>
      </c>
      <c r="AG49" s="116">
        <v>82</v>
      </c>
      <c r="AH49" s="116">
        <v>82</v>
      </c>
      <c r="AI49" s="116">
        <v>82</v>
      </c>
    </row>
    <row r="50" spans="2:35" ht="15.75" x14ac:dyDescent="0.25">
      <c r="B50" s="105">
        <v>49</v>
      </c>
      <c r="D50" s="58" t="s">
        <v>134</v>
      </c>
      <c r="E50" s="30" t="s">
        <v>29</v>
      </c>
      <c r="F50" s="66">
        <v>200000000</v>
      </c>
      <c r="G50" s="10">
        <v>150</v>
      </c>
      <c r="H50" s="4"/>
      <c r="I50" s="2"/>
      <c r="J50" s="4"/>
      <c r="K50" s="4"/>
      <c r="M50" s="58" t="s">
        <v>134</v>
      </c>
      <c r="N50" s="30" t="s">
        <v>29</v>
      </c>
      <c r="O50" s="150">
        <v>9999999999</v>
      </c>
      <c r="P50" s="10">
        <v>200</v>
      </c>
      <c r="Q50" s="4"/>
      <c r="R50" s="2"/>
      <c r="S50" s="4"/>
      <c r="T50" s="4"/>
      <c r="AA50" s="133">
        <v>234</v>
      </c>
      <c r="AB50" s="116">
        <v>83</v>
      </c>
      <c r="AC50" s="116">
        <v>83</v>
      </c>
      <c r="AD50" s="116">
        <v>83</v>
      </c>
      <c r="AE50" s="116">
        <v>83</v>
      </c>
      <c r="AF50" s="116">
        <v>83</v>
      </c>
      <c r="AG50" s="116">
        <v>83</v>
      </c>
      <c r="AH50" s="116">
        <v>83</v>
      </c>
      <c r="AI50" s="116">
        <v>83</v>
      </c>
    </row>
    <row r="51" spans="2:35" ht="15.75" x14ac:dyDescent="0.25">
      <c r="B51" s="105">
        <v>50</v>
      </c>
      <c r="D51" s="56"/>
      <c r="E51" s="55" t="s">
        <v>205</v>
      </c>
      <c r="F51" s="67">
        <f>F43+F46+F50</f>
        <v>1400000000</v>
      </c>
      <c r="G51" s="37">
        <f>G43+G46+G50</f>
        <v>1100</v>
      </c>
      <c r="H51" s="16"/>
      <c r="I51" s="15"/>
      <c r="J51" s="16"/>
      <c r="K51" s="16"/>
      <c r="M51" s="56"/>
      <c r="N51" s="55" t="s">
        <v>30</v>
      </c>
      <c r="O51" s="70">
        <f>O43+O46+O50</f>
        <v>20999999998</v>
      </c>
      <c r="P51" s="37">
        <f>P43+P46+P50</f>
        <v>600</v>
      </c>
      <c r="Q51" s="16"/>
      <c r="R51" s="15"/>
      <c r="S51" s="16"/>
      <c r="T51" s="16"/>
      <c r="AA51" s="133">
        <v>235</v>
      </c>
      <c r="AB51" s="116">
        <v>84</v>
      </c>
      <c r="AC51" s="116">
        <v>84</v>
      </c>
      <c r="AD51" s="116">
        <v>84</v>
      </c>
      <c r="AE51" s="116">
        <v>84</v>
      </c>
      <c r="AF51" s="116">
        <v>84</v>
      </c>
      <c r="AG51" s="116">
        <v>84</v>
      </c>
      <c r="AH51" s="116">
        <v>84</v>
      </c>
      <c r="AI51" s="116">
        <v>84</v>
      </c>
    </row>
    <row r="52" spans="2:35" ht="15.75" x14ac:dyDescent="0.25">
      <c r="B52" s="105">
        <v>51</v>
      </c>
      <c r="D52" s="2"/>
      <c r="E52" s="2"/>
      <c r="F52" s="4"/>
      <c r="G52" s="4"/>
      <c r="H52" s="4"/>
      <c r="I52" s="2"/>
      <c r="J52" s="4"/>
      <c r="K52" s="4"/>
      <c r="M52" s="2"/>
      <c r="N52" s="2"/>
      <c r="O52" s="4"/>
      <c r="P52" s="4"/>
      <c r="Q52" s="4"/>
      <c r="R52" s="2"/>
      <c r="S52" s="4"/>
      <c r="T52" s="4"/>
      <c r="AA52" s="133">
        <v>236</v>
      </c>
      <c r="AB52" s="116">
        <v>85</v>
      </c>
      <c r="AC52" s="116">
        <v>85</v>
      </c>
      <c r="AD52" s="116">
        <v>85</v>
      </c>
      <c r="AE52" s="116">
        <v>85</v>
      </c>
      <c r="AF52" s="116">
        <v>85</v>
      </c>
      <c r="AG52" s="116">
        <v>85</v>
      </c>
      <c r="AH52" s="116">
        <v>85</v>
      </c>
      <c r="AI52" s="116">
        <v>85</v>
      </c>
    </row>
    <row r="53" spans="2:35" ht="16.5" thickBot="1" x14ac:dyDescent="0.3">
      <c r="B53" s="105">
        <v>52</v>
      </c>
      <c r="D53" s="24" t="s">
        <v>31</v>
      </c>
      <c r="E53" s="24" t="s">
        <v>206</v>
      </c>
      <c r="F53" s="25"/>
      <c r="G53" s="25"/>
      <c r="H53" s="25"/>
      <c r="I53" s="24"/>
      <c r="J53" s="25"/>
      <c r="K53" s="25"/>
      <c r="M53" s="24" t="s">
        <v>31</v>
      </c>
      <c r="N53" s="24" t="s">
        <v>32</v>
      </c>
      <c r="O53" s="25"/>
      <c r="P53" s="25"/>
      <c r="Q53" s="25"/>
      <c r="R53" s="24"/>
      <c r="S53" s="25"/>
      <c r="T53" s="25"/>
      <c r="AA53" s="133">
        <v>237</v>
      </c>
      <c r="AB53" s="116">
        <v>86</v>
      </c>
      <c r="AC53" s="116">
        <v>86</v>
      </c>
      <c r="AD53" s="116">
        <v>86</v>
      </c>
      <c r="AE53" s="116">
        <v>86</v>
      </c>
      <c r="AF53" s="116">
        <v>86</v>
      </c>
      <c r="AG53" s="116">
        <v>86</v>
      </c>
      <c r="AH53" s="116">
        <v>86</v>
      </c>
      <c r="AI53" s="116">
        <v>86</v>
      </c>
    </row>
    <row r="54" spans="2:35" ht="15.75" x14ac:dyDescent="0.25">
      <c r="B54" s="105">
        <v>53</v>
      </c>
      <c r="D54" s="2"/>
      <c r="E54" s="2"/>
      <c r="F54" s="4"/>
      <c r="G54" s="4"/>
      <c r="H54" s="4"/>
      <c r="I54" s="2"/>
      <c r="J54" s="4"/>
      <c r="K54" s="4"/>
      <c r="M54" s="2"/>
      <c r="N54" s="2"/>
      <c r="O54" s="4"/>
      <c r="P54" s="4"/>
      <c r="Q54" s="4"/>
      <c r="R54" s="2"/>
      <c r="S54" s="4"/>
      <c r="T54" s="4"/>
      <c r="AA54" s="133">
        <v>238</v>
      </c>
      <c r="AB54" s="116">
        <v>87</v>
      </c>
      <c r="AC54" s="116">
        <v>87</v>
      </c>
      <c r="AD54" s="116">
        <v>87</v>
      </c>
      <c r="AE54" s="116">
        <v>87</v>
      </c>
      <c r="AF54" s="116">
        <v>87</v>
      </c>
      <c r="AG54" s="116">
        <v>87</v>
      </c>
      <c r="AH54" s="116">
        <v>87</v>
      </c>
      <c r="AI54" s="116">
        <v>87</v>
      </c>
    </row>
    <row r="55" spans="2:35" ht="15.75" x14ac:dyDescent="0.25">
      <c r="B55" s="105">
        <v>54</v>
      </c>
      <c r="D55" s="15"/>
      <c r="E55" s="12" t="s">
        <v>207</v>
      </c>
      <c r="F55" s="112"/>
      <c r="G55" s="113" t="s">
        <v>198</v>
      </c>
      <c r="H55" s="16"/>
      <c r="I55" s="15"/>
      <c r="J55" s="16"/>
      <c r="K55" s="16"/>
      <c r="M55" s="15"/>
      <c r="N55" s="12" t="s">
        <v>33</v>
      </c>
      <c r="O55" s="112"/>
      <c r="P55" s="113" t="s">
        <v>24</v>
      </c>
      <c r="Q55" s="16"/>
      <c r="R55" s="15"/>
      <c r="S55" s="16"/>
      <c r="T55" s="16"/>
      <c r="AA55" s="133">
        <v>239</v>
      </c>
      <c r="AB55" s="116">
        <v>88</v>
      </c>
      <c r="AC55" s="116">
        <v>88</v>
      </c>
      <c r="AD55" s="116">
        <v>88</v>
      </c>
      <c r="AE55" s="116">
        <v>88</v>
      </c>
      <c r="AF55" s="116">
        <v>88</v>
      </c>
      <c r="AG55" s="116">
        <v>88</v>
      </c>
      <c r="AH55" s="116">
        <v>88</v>
      </c>
      <c r="AI55" s="116">
        <v>88</v>
      </c>
    </row>
    <row r="56" spans="2:35" ht="15.75" x14ac:dyDescent="0.25">
      <c r="B56" s="105">
        <v>55</v>
      </c>
      <c r="D56" s="15"/>
      <c r="E56" s="7" t="s">
        <v>208</v>
      </c>
      <c r="F56" s="8"/>
      <c r="G56" s="9" t="s">
        <v>209</v>
      </c>
      <c r="H56" s="16"/>
      <c r="I56" s="15"/>
      <c r="J56" s="16"/>
      <c r="K56" s="16"/>
      <c r="M56" s="15"/>
      <c r="N56" s="7" t="s">
        <v>145</v>
      </c>
      <c r="O56" s="8"/>
      <c r="P56" s="9" t="s">
        <v>136</v>
      </c>
      <c r="Q56" s="16"/>
      <c r="R56" s="15"/>
      <c r="S56" s="16"/>
      <c r="T56" s="16"/>
      <c r="AA56" s="133">
        <v>240</v>
      </c>
      <c r="AB56" s="116">
        <v>89</v>
      </c>
      <c r="AC56" s="116">
        <v>89</v>
      </c>
      <c r="AD56" s="116">
        <v>89</v>
      </c>
      <c r="AE56" s="116">
        <v>89</v>
      </c>
      <c r="AF56" s="116">
        <v>89</v>
      </c>
      <c r="AG56" s="116">
        <v>89</v>
      </c>
      <c r="AH56" s="116">
        <v>89</v>
      </c>
      <c r="AI56" s="116">
        <v>89</v>
      </c>
    </row>
    <row r="57" spans="2:35" ht="15.75" x14ac:dyDescent="0.25">
      <c r="B57" s="105">
        <v>56</v>
      </c>
      <c r="D57" s="2"/>
      <c r="E57" s="7" t="s">
        <v>210</v>
      </c>
      <c r="F57" s="8"/>
      <c r="G57" s="9">
        <v>0</v>
      </c>
      <c r="H57" s="4"/>
      <c r="I57" s="2"/>
      <c r="J57" s="4"/>
      <c r="K57" s="4"/>
      <c r="M57" s="2"/>
      <c r="N57" s="7" t="s">
        <v>144</v>
      </c>
      <c r="O57" s="8"/>
      <c r="P57" s="68">
        <v>8000000000</v>
      </c>
      <c r="Q57" s="4"/>
      <c r="R57" s="2"/>
      <c r="S57" s="4"/>
      <c r="T57" s="4"/>
      <c r="AA57" s="133">
        <v>241</v>
      </c>
      <c r="AB57" s="116">
        <v>90</v>
      </c>
      <c r="AC57" s="116">
        <v>90</v>
      </c>
      <c r="AD57" s="116">
        <v>90</v>
      </c>
      <c r="AE57" s="116">
        <v>90</v>
      </c>
      <c r="AF57" s="116">
        <v>90</v>
      </c>
      <c r="AG57" s="116">
        <v>90</v>
      </c>
      <c r="AH57" s="116">
        <v>90</v>
      </c>
      <c r="AI57" s="116">
        <v>90</v>
      </c>
    </row>
    <row r="58" spans="2:35" ht="15.75" x14ac:dyDescent="0.25">
      <c r="B58" s="105">
        <v>57</v>
      </c>
      <c r="D58" s="2"/>
      <c r="E58" s="2"/>
      <c r="F58" s="4"/>
      <c r="G58" s="4"/>
      <c r="H58" s="4"/>
      <c r="I58" s="2"/>
      <c r="J58" s="4"/>
      <c r="K58" s="4"/>
      <c r="M58" s="2"/>
      <c r="N58" s="2"/>
      <c r="O58" s="4"/>
      <c r="P58" s="4"/>
      <c r="Q58" s="4"/>
      <c r="R58" s="2"/>
      <c r="S58" s="4"/>
      <c r="T58" s="4"/>
      <c r="AA58" s="133">
        <v>242</v>
      </c>
      <c r="AB58" s="116">
        <v>91</v>
      </c>
      <c r="AC58" s="116">
        <v>91</v>
      </c>
      <c r="AD58" s="116">
        <v>91</v>
      </c>
      <c r="AE58" s="116">
        <v>91</v>
      </c>
      <c r="AF58" s="116">
        <v>91</v>
      </c>
      <c r="AG58" s="116">
        <v>91</v>
      </c>
      <c r="AH58" s="116">
        <v>91</v>
      </c>
      <c r="AI58" s="116">
        <v>91</v>
      </c>
    </row>
    <row r="59" spans="2:35" ht="15.75" x14ac:dyDescent="0.25">
      <c r="B59" s="105">
        <v>58</v>
      </c>
      <c r="D59" s="15"/>
      <c r="E59" s="13" t="s">
        <v>211</v>
      </c>
      <c r="F59" s="112"/>
      <c r="G59" s="14" t="s">
        <v>198</v>
      </c>
      <c r="H59" s="16"/>
      <c r="I59" s="13" t="s">
        <v>212</v>
      </c>
      <c r="J59" s="112"/>
      <c r="K59" s="14" t="s">
        <v>198</v>
      </c>
      <c r="M59" s="15"/>
      <c r="N59" s="13" t="s">
        <v>34</v>
      </c>
      <c r="O59" s="112"/>
      <c r="P59" s="14" t="s">
        <v>24</v>
      </c>
      <c r="Q59" s="16"/>
      <c r="R59" s="13" t="s">
        <v>39</v>
      </c>
      <c r="S59" s="112"/>
      <c r="T59" s="14" t="s">
        <v>24</v>
      </c>
      <c r="AA59" s="133">
        <v>243</v>
      </c>
      <c r="AB59" s="116">
        <v>92</v>
      </c>
      <c r="AC59" s="116">
        <v>92</v>
      </c>
      <c r="AD59" s="116">
        <v>92</v>
      </c>
      <c r="AE59" s="116">
        <v>92</v>
      </c>
      <c r="AF59" s="116">
        <v>92</v>
      </c>
      <c r="AG59" s="116">
        <v>92</v>
      </c>
      <c r="AH59" s="116">
        <v>92</v>
      </c>
      <c r="AI59" s="116">
        <v>92</v>
      </c>
    </row>
    <row r="60" spans="2:35" ht="15.75" x14ac:dyDescent="0.25">
      <c r="B60" s="105">
        <v>59</v>
      </c>
      <c r="D60" s="2"/>
      <c r="E60" s="7" t="s">
        <v>35</v>
      </c>
      <c r="F60" s="8"/>
      <c r="G60" s="68">
        <v>700000000</v>
      </c>
      <c r="H60" s="4"/>
      <c r="I60" s="7" t="s">
        <v>35</v>
      </c>
      <c r="J60" s="8"/>
      <c r="K60" s="68">
        <v>700000000</v>
      </c>
      <c r="M60" s="2"/>
      <c r="N60" s="7" t="s">
        <v>35</v>
      </c>
      <c r="O60" s="8"/>
      <c r="P60" s="68">
        <v>8000000000</v>
      </c>
      <c r="Q60" s="4"/>
      <c r="R60" s="7" t="s">
        <v>35</v>
      </c>
      <c r="S60" s="8"/>
      <c r="T60" s="68">
        <v>6000000000</v>
      </c>
      <c r="AA60" s="133">
        <v>244</v>
      </c>
      <c r="AB60" s="116">
        <v>93</v>
      </c>
      <c r="AC60" s="116">
        <v>93</v>
      </c>
      <c r="AD60" s="116">
        <v>93</v>
      </c>
      <c r="AE60" s="116">
        <v>93</v>
      </c>
      <c r="AF60" s="116">
        <v>93</v>
      </c>
      <c r="AG60" s="116">
        <v>93</v>
      </c>
      <c r="AH60" s="116">
        <v>93</v>
      </c>
      <c r="AI60" s="116">
        <v>93</v>
      </c>
    </row>
    <row r="61" spans="2:35" ht="15.75" x14ac:dyDescent="0.25">
      <c r="B61" s="105">
        <v>60</v>
      </c>
      <c r="D61" s="2"/>
      <c r="E61" s="7" t="s">
        <v>36</v>
      </c>
      <c r="F61" s="8"/>
      <c r="G61" s="68">
        <v>140000000</v>
      </c>
      <c r="H61" s="4"/>
      <c r="I61" s="7" t="s">
        <v>36</v>
      </c>
      <c r="J61" s="8"/>
      <c r="K61" s="68">
        <v>140000000</v>
      </c>
      <c r="M61" s="2"/>
      <c r="N61" s="7" t="s">
        <v>36</v>
      </c>
      <c r="O61" s="8"/>
      <c r="P61" s="68">
        <v>8000000000</v>
      </c>
      <c r="Q61" s="4"/>
      <c r="R61" s="7" t="s">
        <v>36</v>
      </c>
      <c r="S61" s="8"/>
      <c r="T61" s="68">
        <v>6000000000</v>
      </c>
      <c r="AA61" s="133">
        <v>245</v>
      </c>
      <c r="AB61" s="116">
        <v>94</v>
      </c>
      <c r="AC61" s="116">
        <v>94</v>
      </c>
      <c r="AD61" s="116">
        <v>94</v>
      </c>
      <c r="AE61" s="116">
        <v>94</v>
      </c>
      <c r="AF61" s="116">
        <v>94</v>
      </c>
      <c r="AG61" s="116">
        <v>94</v>
      </c>
      <c r="AH61" s="116">
        <v>94</v>
      </c>
      <c r="AI61" s="116">
        <v>94</v>
      </c>
    </row>
    <row r="62" spans="2:35" x14ac:dyDescent="0.25">
      <c r="B62" s="105">
        <v>61</v>
      </c>
      <c r="D62" s="2"/>
      <c r="E62" s="7" t="s">
        <v>37</v>
      </c>
      <c r="F62" s="8"/>
      <c r="G62" s="68">
        <v>350000000</v>
      </c>
      <c r="H62" s="4"/>
      <c r="I62" s="7" t="s">
        <v>37</v>
      </c>
      <c r="J62" s="8"/>
      <c r="K62" s="68">
        <v>350000000</v>
      </c>
      <c r="M62" s="2"/>
      <c r="N62" s="7" t="s">
        <v>37</v>
      </c>
      <c r="O62" s="8"/>
      <c r="P62" s="68">
        <v>8000000000</v>
      </c>
      <c r="Q62" s="4"/>
      <c r="R62" s="7" t="s">
        <v>37</v>
      </c>
      <c r="S62" s="8"/>
      <c r="T62" s="68">
        <v>8000000000</v>
      </c>
      <c r="AB62" s="116">
        <v>95</v>
      </c>
      <c r="AC62" s="116">
        <v>95</v>
      </c>
      <c r="AD62" s="116">
        <v>95</v>
      </c>
      <c r="AE62" s="116">
        <v>95</v>
      </c>
      <c r="AF62" s="116">
        <v>95</v>
      </c>
      <c r="AG62" s="116">
        <v>95</v>
      </c>
      <c r="AH62" s="116">
        <v>95</v>
      </c>
      <c r="AI62" s="116">
        <v>95</v>
      </c>
    </row>
    <row r="63" spans="2:35" x14ac:dyDescent="0.25">
      <c r="B63" s="105">
        <v>62</v>
      </c>
      <c r="D63" s="2"/>
      <c r="E63" s="7" t="s">
        <v>154</v>
      </c>
      <c r="F63" s="8"/>
      <c r="G63" s="68">
        <v>210000000</v>
      </c>
      <c r="H63" s="4"/>
      <c r="I63" s="7" t="s">
        <v>154</v>
      </c>
      <c r="J63" s="8"/>
      <c r="K63" s="68">
        <v>210000000</v>
      </c>
      <c r="M63" s="2"/>
      <c r="N63" s="7" t="s">
        <v>154</v>
      </c>
      <c r="O63" s="8"/>
      <c r="P63" s="68">
        <v>8000000000</v>
      </c>
      <c r="Q63" s="4"/>
      <c r="R63" s="7" t="s">
        <v>154</v>
      </c>
      <c r="S63" s="8"/>
      <c r="T63" s="68">
        <v>8000000000</v>
      </c>
      <c r="AB63" s="116">
        <v>96</v>
      </c>
      <c r="AC63" s="116">
        <v>96</v>
      </c>
      <c r="AD63" s="116">
        <v>96</v>
      </c>
      <c r="AE63" s="116">
        <v>96</v>
      </c>
      <c r="AF63" s="116">
        <v>96</v>
      </c>
      <c r="AG63" s="116">
        <v>96</v>
      </c>
      <c r="AH63" s="116">
        <v>96</v>
      </c>
      <c r="AI63" s="116">
        <v>96</v>
      </c>
    </row>
    <row r="64" spans="2:35" x14ac:dyDescent="0.25">
      <c r="B64" s="105">
        <v>63</v>
      </c>
      <c r="D64" s="2"/>
      <c r="E64" s="7" t="s">
        <v>213</v>
      </c>
      <c r="F64" s="8"/>
      <c r="G64" s="68">
        <v>0</v>
      </c>
      <c r="H64" s="4"/>
      <c r="I64" s="7" t="s">
        <v>213</v>
      </c>
      <c r="J64" s="8"/>
      <c r="K64" s="68">
        <v>0</v>
      </c>
      <c r="M64" s="2"/>
      <c r="N64" s="7" t="s">
        <v>38</v>
      </c>
      <c r="O64" s="8"/>
      <c r="P64" s="68">
        <v>8000000000</v>
      </c>
      <c r="Q64" s="4"/>
      <c r="R64" s="7" t="s">
        <v>38</v>
      </c>
      <c r="S64" s="8"/>
      <c r="T64" s="68">
        <v>6000000000</v>
      </c>
      <c r="AB64" s="116">
        <v>97</v>
      </c>
      <c r="AC64" s="116">
        <v>97</v>
      </c>
      <c r="AD64" s="116">
        <v>97</v>
      </c>
      <c r="AE64" s="116">
        <v>97</v>
      </c>
      <c r="AF64" s="116">
        <v>97</v>
      </c>
      <c r="AG64" s="116">
        <v>97</v>
      </c>
      <c r="AH64" s="116">
        <v>97</v>
      </c>
      <c r="AI64" s="116">
        <v>97</v>
      </c>
    </row>
    <row r="65" spans="2:35" x14ac:dyDescent="0.25">
      <c r="B65" s="105">
        <v>64</v>
      </c>
      <c r="D65" s="15"/>
      <c r="E65" s="21" t="s">
        <v>205</v>
      </c>
      <c r="F65" s="23"/>
      <c r="G65" s="74">
        <f>SUM(G60:G64)</f>
        <v>1400000000</v>
      </c>
      <c r="H65" s="16"/>
      <c r="I65" s="21" t="s">
        <v>205</v>
      </c>
      <c r="J65" s="23"/>
      <c r="K65" s="74">
        <f>SUM(K60:K64)</f>
        <v>1400000000</v>
      </c>
      <c r="M65" s="15"/>
      <c r="N65" s="21" t="s">
        <v>30</v>
      </c>
      <c r="O65" s="23"/>
      <c r="P65" s="71">
        <f>SUM(P60:P64)</f>
        <v>40000000000</v>
      </c>
      <c r="Q65" s="16"/>
      <c r="R65" s="21" t="s">
        <v>30</v>
      </c>
      <c r="S65" s="23"/>
      <c r="T65" s="71">
        <f>SUM(T60:T64)</f>
        <v>34000000000</v>
      </c>
      <c r="AB65" s="116">
        <v>98</v>
      </c>
      <c r="AC65" s="116">
        <v>98</v>
      </c>
      <c r="AD65" s="116">
        <v>98</v>
      </c>
      <c r="AE65" s="116">
        <v>98</v>
      </c>
      <c r="AF65" s="116">
        <v>98</v>
      </c>
      <c r="AG65" s="116">
        <v>98</v>
      </c>
      <c r="AH65" s="116">
        <v>98</v>
      </c>
      <c r="AI65" s="116">
        <v>98</v>
      </c>
    </row>
    <row r="66" spans="2:35" x14ac:dyDescent="0.25">
      <c r="B66" s="105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16">
        <v>99</v>
      </c>
      <c r="AC66" s="116">
        <v>99</v>
      </c>
      <c r="AD66" s="116">
        <v>99</v>
      </c>
      <c r="AE66" s="116">
        <v>99</v>
      </c>
      <c r="AF66" s="116">
        <v>99</v>
      </c>
      <c r="AG66" s="116">
        <v>99</v>
      </c>
      <c r="AH66" s="116">
        <v>99</v>
      </c>
      <c r="AI66" s="116">
        <v>99</v>
      </c>
    </row>
    <row r="67" spans="2:35" ht="15.75" thickBot="1" x14ac:dyDescent="0.3">
      <c r="B67" s="105">
        <v>66</v>
      </c>
      <c r="D67" s="24" t="s">
        <v>40</v>
      </c>
      <c r="E67" s="138" t="s">
        <v>299</v>
      </c>
      <c r="F67" s="25"/>
      <c r="G67" s="25"/>
      <c r="H67" s="25"/>
      <c r="I67" s="24"/>
      <c r="J67" s="25"/>
      <c r="K67" s="25"/>
      <c r="M67" s="24" t="s">
        <v>40</v>
      </c>
      <c r="N67" s="24" t="s">
        <v>343</v>
      </c>
      <c r="O67" s="25"/>
      <c r="P67" s="25"/>
      <c r="Q67" s="25"/>
      <c r="R67" s="24"/>
      <c r="S67" s="25"/>
      <c r="T67" s="25"/>
      <c r="AB67" s="116">
        <v>100</v>
      </c>
      <c r="AC67" s="116">
        <v>100</v>
      </c>
      <c r="AD67" s="116">
        <v>100</v>
      </c>
      <c r="AE67" s="116">
        <v>100</v>
      </c>
      <c r="AF67" s="116">
        <v>100</v>
      </c>
      <c r="AG67" s="116">
        <v>100</v>
      </c>
      <c r="AH67" s="116">
        <v>100</v>
      </c>
      <c r="AI67" s="116">
        <v>100</v>
      </c>
    </row>
    <row r="68" spans="2:35" x14ac:dyDescent="0.25">
      <c r="B68" s="105">
        <v>67</v>
      </c>
      <c r="D68" s="2"/>
      <c r="E68" s="2"/>
      <c r="F68" s="4"/>
      <c r="G68" s="4"/>
      <c r="H68" s="4"/>
      <c r="I68" s="2"/>
      <c r="J68" s="4"/>
      <c r="K68" s="4"/>
      <c r="M68" s="2"/>
      <c r="N68" s="2"/>
      <c r="O68" s="4"/>
      <c r="P68" s="4"/>
      <c r="Q68" s="4"/>
      <c r="R68" s="2"/>
      <c r="S68" s="4"/>
      <c r="T68" s="4"/>
      <c r="AB68" s="116">
        <v>101</v>
      </c>
      <c r="AC68" s="116">
        <v>101</v>
      </c>
      <c r="AD68" s="116">
        <v>101</v>
      </c>
      <c r="AE68" s="116">
        <v>101</v>
      </c>
      <c r="AF68" s="116">
        <v>101</v>
      </c>
      <c r="AG68" s="116">
        <v>101</v>
      </c>
      <c r="AH68" s="116">
        <v>101</v>
      </c>
      <c r="AI68" s="116">
        <v>101</v>
      </c>
    </row>
    <row r="69" spans="2:35" x14ac:dyDescent="0.25">
      <c r="B69" s="105">
        <v>68</v>
      </c>
      <c r="D69" s="15"/>
      <c r="E69" s="12" t="s">
        <v>300</v>
      </c>
      <c r="F69" s="112" t="s">
        <v>198</v>
      </c>
      <c r="G69" s="113" t="s">
        <v>41</v>
      </c>
      <c r="H69" s="16"/>
      <c r="I69" s="15"/>
      <c r="J69" s="16"/>
      <c r="K69" s="16"/>
      <c r="M69" s="15"/>
      <c r="N69" s="12" t="s">
        <v>344</v>
      </c>
      <c r="O69" s="112" t="s">
        <v>24</v>
      </c>
      <c r="P69" s="113" t="s">
        <v>41</v>
      </c>
      <c r="Q69" s="16"/>
      <c r="R69" s="15"/>
      <c r="S69" s="16"/>
      <c r="T69" s="16"/>
      <c r="AB69" s="116">
        <v>102</v>
      </c>
      <c r="AC69" s="116">
        <v>102</v>
      </c>
      <c r="AD69" s="116">
        <v>102</v>
      </c>
      <c r="AE69" s="116">
        <v>102</v>
      </c>
      <c r="AF69" s="116">
        <v>102</v>
      </c>
      <c r="AG69" s="116">
        <v>102</v>
      </c>
      <c r="AH69" s="116">
        <v>102</v>
      </c>
      <c r="AI69" s="116">
        <v>102</v>
      </c>
    </row>
    <row r="70" spans="2:35" x14ac:dyDescent="0.25">
      <c r="B70" s="105">
        <v>69</v>
      </c>
      <c r="D70" s="2"/>
      <c r="E70" s="139" t="s">
        <v>301</v>
      </c>
      <c r="F70" s="66">
        <v>85000000</v>
      </c>
      <c r="G70" s="109">
        <f>IF(($C$44=0),0,(F70/$C$44))</f>
        <v>0</v>
      </c>
      <c r="H70" s="4"/>
      <c r="I70" s="2"/>
      <c r="J70" s="4"/>
      <c r="K70" s="4"/>
      <c r="M70" s="2"/>
      <c r="N70" s="7" t="s">
        <v>345</v>
      </c>
      <c r="O70" s="66">
        <v>0</v>
      </c>
      <c r="P70" s="109">
        <f>IF(($C$44=0),0,(O70/$C$44))</f>
        <v>0</v>
      </c>
      <c r="Q70" s="4"/>
      <c r="R70" s="2"/>
      <c r="S70" s="4"/>
      <c r="T70" s="4"/>
      <c r="AB70" s="116">
        <v>103</v>
      </c>
      <c r="AC70" s="116">
        <v>103</v>
      </c>
      <c r="AD70" s="116">
        <v>103</v>
      </c>
      <c r="AE70" s="116">
        <v>103</v>
      </c>
      <c r="AF70" s="116">
        <v>103</v>
      </c>
      <c r="AG70" s="116">
        <v>103</v>
      </c>
      <c r="AH70" s="116">
        <v>103</v>
      </c>
      <c r="AI70" s="116">
        <v>103</v>
      </c>
    </row>
    <row r="71" spans="2:35" x14ac:dyDescent="0.25">
      <c r="B71" s="105">
        <v>70</v>
      </c>
      <c r="D71" s="2"/>
      <c r="E71" s="7" t="s">
        <v>302</v>
      </c>
      <c r="F71" s="66">
        <v>100000000</v>
      </c>
      <c r="G71" s="109">
        <f t="shared" ref="G71:G80" si="0">IF(($C$44=0),0,(F71/$C$44))</f>
        <v>0</v>
      </c>
      <c r="H71" s="4"/>
      <c r="I71" s="2"/>
      <c r="J71" s="4"/>
      <c r="K71" s="4"/>
      <c r="M71" s="2"/>
      <c r="N71" s="7" t="s">
        <v>302</v>
      </c>
      <c r="O71" s="66">
        <v>0</v>
      </c>
      <c r="P71" s="109">
        <f t="shared" ref="P71:P80" si="1">IF(($C$44=0),0,(O71/$C$44))</f>
        <v>0</v>
      </c>
      <c r="Q71" s="4"/>
      <c r="R71" s="2"/>
      <c r="S71" s="4"/>
      <c r="T71" s="4"/>
      <c r="AB71" s="116">
        <v>104</v>
      </c>
      <c r="AC71" s="116">
        <v>104</v>
      </c>
      <c r="AD71" s="116">
        <v>104</v>
      </c>
      <c r="AE71" s="116">
        <v>104</v>
      </c>
      <c r="AF71" s="116">
        <v>104</v>
      </c>
      <c r="AG71" s="116">
        <v>104</v>
      </c>
      <c r="AH71" s="116">
        <v>104</v>
      </c>
      <c r="AI71" s="116">
        <v>104</v>
      </c>
    </row>
    <row r="72" spans="2:35" x14ac:dyDescent="0.25">
      <c r="B72" s="105">
        <v>71</v>
      </c>
      <c r="D72" s="2"/>
      <c r="E72" s="7" t="s">
        <v>303</v>
      </c>
      <c r="F72" s="66">
        <v>77000000</v>
      </c>
      <c r="G72" s="109">
        <f t="shared" si="0"/>
        <v>0</v>
      </c>
      <c r="H72" s="4"/>
      <c r="I72" s="2"/>
      <c r="J72" s="4"/>
      <c r="K72" s="4"/>
      <c r="M72" s="2"/>
      <c r="N72" s="7" t="s">
        <v>303</v>
      </c>
      <c r="O72" s="66">
        <v>0</v>
      </c>
      <c r="P72" s="109">
        <f t="shared" si="1"/>
        <v>0</v>
      </c>
      <c r="Q72" s="4"/>
      <c r="R72" s="2"/>
      <c r="S72" s="4"/>
      <c r="T72" s="4"/>
      <c r="AB72" s="116">
        <v>105</v>
      </c>
      <c r="AC72" s="116">
        <v>105</v>
      </c>
      <c r="AD72" s="116">
        <v>105</v>
      </c>
      <c r="AE72" s="116">
        <v>105</v>
      </c>
      <c r="AF72" s="116">
        <v>105</v>
      </c>
      <c r="AG72" s="116">
        <v>105</v>
      </c>
      <c r="AH72" s="116">
        <v>105</v>
      </c>
      <c r="AI72" s="116">
        <v>105</v>
      </c>
    </row>
    <row r="73" spans="2:35" x14ac:dyDescent="0.25">
      <c r="B73" s="105">
        <v>72</v>
      </c>
      <c r="D73" s="2"/>
      <c r="E73" s="7" t="s">
        <v>304</v>
      </c>
      <c r="F73" s="66">
        <v>55000000</v>
      </c>
      <c r="G73" s="109">
        <f t="shared" si="0"/>
        <v>0</v>
      </c>
      <c r="H73" s="4"/>
      <c r="I73" s="2"/>
      <c r="J73" s="4"/>
      <c r="K73" s="4"/>
      <c r="M73" s="2"/>
      <c r="N73" s="7" t="s">
        <v>304</v>
      </c>
      <c r="O73" s="66">
        <v>0</v>
      </c>
      <c r="P73" s="109">
        <f t="shared" si="1"/>
        <v>0</v>
      </c>
      <c r="Q73" s="4"/>
      <c r="R73" s="2"/>
      <c r="S73" s="4"/>
      <c r="T73" s="4"/>
      <c r="AB73" s="116">
        <v>106</v>
      </c>
      <c r="AC73" s="116">
        <v>106</v>
      </c>
      <c r="AD73" s="116">
        <v>106</v>
      </c>
      <c r="AE73" s="116">
        <v>106</v>
      </c>
      <c r="AF73" s="116">
        <v>106</v>
      </c>
      <c r="AG73" s="116">
        <v>106</v>
      </c>
      <c r="AH73" s="116">
        <v>106</v>
      </c>
      <c r="AI73" s="116">
        <v>106</v>
      </c>
    </row>
    <row r="74" spans="2:35" x14ac:dyDescent="0.25">
      <c r="B74" s="105">
        <v>73</v>
      </c>
      <c r="D74" s="2"/>
      <c r="E74" s="7" t="s">
        <v>305</v>
      </c>
      <c r="F74" s="66">
        <v>44000000</v>
      </c>
      <c r="G74" s="109">
        <f t="shared" si="0"/>
        <v>0</v>
      </c>
      <c r="H74" s="4"/>
      <c r="I74" s="2"/>
      <c r="J74" s="4"/>
      <c r="K74" s="4"/>
      <c r="M74" s="2"/>
      <c r="N74" s="7" t="s">
        <v>305</v>
      </c>
      <c r="O74" s="66">
        <v>20000000000</v>
      </c>
      <c r="P74" s="109">
        <f t="shared" si="1"/>
        <v>0</v>
      </c>
      <c r="Q74" s="4"/>
      <c r="R74" s="2"/>
      <c r="S74" s="4"/>
      <c r="T74" s="4"/>
      <c r="AB74" s="116">
        <v>107</v>
      </c>
      <c r="AC74" s="116">
        <v>107</v>
      </c>
      <c r="AD74" s="116">
        <v>107</v>
      </c>
      <c r="AE74" s="116">
        <v>107</v>
      </c>
      <c r="AF74" s="116">
        <v>107</v>
      </c>
      <c r="AG74" s="116">
        <v>107</v>
      </c>
      <c r="AH74" s="116">
        <v>107</v>
      </c>
      <c r="AI74" s="116">
        <v>107</v>
      </c>
    </row>
    <row r="75" spans="2:35" x14ac:dyDescent="0.25">
      <c r="B75" s="105">
        <v>74</v>
      </c>
      <c r="D75" s="2"/>
      <c r="E75" s="7" t="s">
        <v>306</v>
      </c>
      <c r="F75" s="66">
        <v>31000000</v>
      </c>
      <c r="G75" s="109">
        <f t="shared" si="0"/>
        <v>0</v>
      </c>
      <c r="H75" s="4"/>
      <c r="I75" s="2"/>
      <c r="J75" s="4"/>
      <c r="K75" s="4"/>
      <c r="M75" s="2"/>
      <c r="N75" s="7" t="s">
        <v>306</v>
      </c>
      <c r="O75" s="66">
        <v>0</v>
      </c>
      <c r="P75" s="109">
        <f t="shared" si="1"/>
        <v>0</v>
      </c>
      <c r="Q75" s="4"/>
      <c r="R75" s="2"/>
      <c r="S75" s="4"/>
      <c r="T75" s="4"/>
      <c r="AB75" s="116">
        <v>108</v>
      </c>
      <c r="AC75" s="116">
        <v>108</v>
      </c>
      <c r="AD75" s="116">
        <v>108</v>
      </c>
      <c r="AE75" s="116">
        <v>108</v>
      </c>
      <c r="AF75" s="116">
        <v>108</v>
      </c>
      <c r="AG75" s="116">
        <v>108</v>
      </c>
      <c r="AH75" s="116">
        <v>108</v>
      </c>
      <c r="AI75" s="116">
        <v>108</v>
      </c>
    </row>
    <row r="76" spans="2:35" x14ac:dyDescent="0.25">
      <c r="B76" s="105">
        <v>75</v>
      </c>
      <c r="D76" s="2"/>
      <c r="E76" s="7" t="s">
        <v>307</v>
      </c>
      <c r="F76" s="66">
        <v>20000000</v>
      </c>
      <c r="G76" s="109">
        <f t="shared" si="0"/>
        <v>0</v>
      </c>
      <c r="H76" s="4"/>
      <c r="I76" s="2"/>
      <c r="J76" s="4"/>
      <c r="K76" s="4"/>
      <c r="M76" s="2"/>
      <c r="N76" s="7" t="s">
        <v>307</v>
      </c>
      <c r="O76" s="66">
        <v>0</v>
      </c>
      <c r="P76" s="109">
        <f t="shared" si="1"/>
        <v>0</v>
      </c>
      <c r="Q76" s="4"/>
      <c r="R76" s="2"/>
      <c r="S76" s="4"/>
      <c r="T76" s="4"/>
      <c r="AB76" s="116">
        <v>109</v>
      </c>
      <c r="AC76" s="116">
        <v>109</v>
      </c>
      <c r="AD76" s="116">
        <v>109</v>
      </c>
      <c r="AE76" s="116">
        <v>109</v>
      </c>
      <c r="AF76" s="116">
        <v>109</v>
      </c>
      <c r="AG76" s="116">
        <v>109</v>
      </c>
      <c r="AH76" s="116">
        <v>109</v>
      </c>
      <c r="AI76" s="116">
        <v>109</v>
      </c>
    </row>
    <row r="77" spans="2:35" x14ac:dyDescent="0.25">
      <c r="B77" s="105">
        <v>76</v>
      </c>
      <c r="D77" s="2"/>
      <c r="E77" s="7" t="s">
        <v>308</v>
      </c>
      <c r="F77" s="66">
        <v>5000000</v>
      </c>
      <c r="G77" s="109">
        <f t="shared" si="0"/>
        <v>0</v>
      </c>
      <c r="H77" s="4"/>
      <c r="I77" s="2"/>
      <c r="J77" s="4"/>
      <c r="K77" s="4"/>
      <c r="M77" s="2"/>
      <c r="N77" s="7" t="s">
        <v>308</v>
      </c>
      <c r="O77" s="66">
        <v>50000000000</v>
      </c>
      <c r="P77" s="109">
        <f t="shared" si="1"/>
        <v>0</v>
      </c>
      <c r="Q77" s="4"/>
      <c r="R77" s="2"/>
      <c r="S77" s="4"/>
      <c r="T77" s="4"/>
      <c r="AB77" s="116">
        <v>110</v>
      </c>
      <c r="AC77" s="116">
        <v>110</v>
      </c>
      <c r="AD77" s="116">
        <v>110</v>
      </c>
      <c r="AE77" s="116">
        <v>110</v>
      </c>
      <c r="AF77" s="116">
        <v>110</v>
      </c>
      <c r="AG77" s="116">
        <v>110</v>
      </c>
      <c r="AH77" s="116">
        <v>110</v>
      </c>
      <c r="AI77" s="116">
        <v>110</v>
      </c>
    </row>
    <row r="78" spans="2:35" x14ac:dyDescent="0.25">
      <c r="B78" s="105">
        <v>77</v>
      </c>
      <c r="D78" s="2"/>
      <c r="E78" s="7" t="s">
        <v>309</v>
      </c>
      <c r="F78" s="66">
        <v>2000000</v>
      </c>
      <c r="G78" s="109">
        <f t="shared" si="0"/>
        <v>0</v>
      </c>
      <c r="H78" s="4"/>
      <c r="I78" s="2"/>
      <c r="J78" s="4"/>
      <c r="K78" s="4"/>
      <c r="M78" s="2"/>
      <c r="N78" s="7" t="s">
        <v>309</v>
      </c>
      <c r="O78" s="66">
        <v>0</v>
      </c>
      <c r="P78" s="109">
        <f t="shared" si="1"/>
        <v>0</v>
      </c>
      <c r="Q78" s="4"/>
      <c r="R78" s="2"/>
      <c r="S78" s="4"/>
      <c r="T78" s="4"/>
      <c r="AB78" s="116">
        <v>111</v>
      </c>
      <c r="AC78" s="116">
        <v>111</v>
      </c>
      <c r="AD78" s="116">
        <v>111</v>
      </c>
      <c r="AE78" s="116">
        <v>111</v>
      </c>
      <c r="AF78" s="116">
        <v>111</v>
      </c>
      <c r="AG78" s="116">
        <v>111</v>
      </c>
      <c r="AH78" s="116">
        <v>111</v>
      </c>
      <c r="AI78" s="116">
        <v>111</v>
      </c>
    </row>
    <row r="79" spans="2:35" x14ac:dyDescent="0.25">
      <c r="B79" s="105">
        <v>78</v>
      </c>
      <c r="D79" s="2"/>
      <c r="E79" s="7" t="s">
        <v>310</v>
      </c>
      <c r="F79" s="66">
        <v>4000000</v>
      </c>
      <c r="G79" s="109">
        <f t="shared" si="0"/>
        <v>0</v>
      </c>
      <c r="H79" s="4"/>
      <c r="I79" s="2"/>
      <c r="J79" s="4"/>
      <c r="K79" s="4"/>
      <c r="M79" s="2"/>
      <c r="N79" s="7" t="s">
        <v>310</v>
      </c>
      <c r="O79" s="66">
        <v>0</v>
      </c>
      <c r="P79" s="109">
        <f t="shared" si="1"/>
        <v>0</v>
      </c>
      <c r="Q79" s="4"/>
      <c r="R79" s="2"/>
      <c r="S79" s="4"/>
      <c r="T79" s="4"/>
      <c r="AB79" s="116">
        <v>112</v>
      </c>
      <c r="AC79" s="116">
        <v>112</v>
      </c>
      <c r="AD79" s="116">
        <v>112</v>
      </c>
      <c r="AE79" s="116">
        <v>112</v>
      </c>
      <c r="AF79" s="116">
        <v>112</v>
      </c>
      <c r="AG79" s="116">
        <v>112</v>
      </c>
      <c r="AH79" s="116">
        <v>112</v>
      </c>
      <c r="AI79" s="116">
        <v>112</v>
      </c>
    </row>
    <row r="80" spans="2:35" x14ac:dyDescent="0.25">
      <c r="B80" s="105">
        <v>79</v>
      </c>
      <c r="D80" s="2"/>
      <c r="E80" s="7" t="s">
        <v>311</v>
      </c>
      <c r="F80" s="66">
        <v>2500000</v>
      </c>
      <c r="G80" s="109">
        <f t="shared" si="0"/>
        <v>0</v>
      </c>
      <c r="H80" s="4"/>
      <c r="I80" s="2"/>
      <c r="J80" s="4"/>
      <c r="K80" s="4"/>
      <c r="M80" s="2"/>
      <c r="N80" s="7" t="s">
        <v>311</v>
      </c>
      <c r="O80" s="66">
        <v>0</v>
      </c>
      <c r="P80" s="109">
        <f t="shared" si="1"/>
        <v>0</v>
      </c>
      <c r="Q80" s="4"/>
      <c r="R80" s="2"/>
      <c r="S80" s="4"/>
      <c r="T80" s="4"/>
      <c r="AB80" s="116">
        <v>113</v>
      </c>
      <c r="AC80" s="116">
        <v>113</v>
      </c>
      <c r="AD80" s="116">
        <v>113</v>
      </c>
      <c r="AE80" s="116">
        <v>113</v>
      </c>
      <c r="AF80" s="116">
        <v>113</v>
      </c>
      <c r="AG80" s="116">
        <v>113</v>
      </c>
      <c r="AH80" s="116">
        <v>113</v>
      </c>
      <c r="AI80" s="116">
        <v>113</v>
      </c>
    </row>
    <row r="81" spans="2:35" x14ac:dyDescent="0.25">
      <c r="B81" s="105">
        <v>80</v>
      </c>
      <c r="D81" s="15"/>
      <c r="E81" s="12" t="s">
        <v>205</v>
      </c>
      <c r="F81" s="70">
        <f>SUM(F70:F80)</f>
        <v>425500000</v>
      </c>
      <c r="G81" s="111">
        <f>SUM(G70:G80)</f>
        <v>0</v>
      </c>
      <c r="H81" s="16"/>
      <c r="I81" s="15"/>
      <c r="J81" s="16"/>
      <c r="K81" s="16"/>
      <c r="M81" s="15"/>
      <c r="N81" s="12" t="s">
        <v>30</v>
      </c>
      <c r="O81" s="70">
        <f>SUM(O70:O80)</f>
        <v>70000000000</v>
      </c>
      <c r="P81" s="111">
        <f>SUM(P70:P80)</f>
        <v>0</v>
      </c>
      <c r="Q81" s="16"/>
      <c r="R81" s="15"/>
      <c r="S81" s="16"/>
      <c r="T81" s="16"/>
      <c r="AB81" s="116">
        <v>114</v>
      </c>
      <c r="AC81" s="116">
        <v>114</v>
      </c>
      <c r="AD81" s="116">
        <v>114</v>
      </c>
      <c r="AE81" s="116">
        <v>114</v>
      </c>
      <c r="AF81" s="116">
        <v>114</v>
      </c>
      <c r="AG81" s="116">
        <v>114</v>
      </c>
      <c r="AH81" s="116">
        <v>114</v>
      </c>
      <c r="AI81" s="116">
        <v>114</v>
      </c>
    </row>
    <row r="82" spans="2:35" x14ac:dyDescent="0.25">
      <c r="B82" s="105">
        <v>81</v>
      </c>
      <c r="D82" s="2"/>
      <c r="E82" s="2"/>
      <c r="F82" s="4"/>
      <c r="G82" s="4"/>
      <c r="H82" s="4"/>
      <c r="I82" s="2"/>
      <c r="J82" s="4"/>
      <c r="K82" s="4"/>
      <c r="M82" s="2"/>
      <c r="N82" s="2"/>
      <c r="O82" s="4"/>
      <c r="P82" s="4"/>
      <c r="Q82" s="4"/>
      <c r="R82" s="2"/>
      <c r="S82" s="4"/>
      <c r="T82" s="4"/>
      <c r="AB82" s="116">
        <v>115</v>
      </c>
      <c r="AC82" s="116">
        <v>115</v>
      </c>
      <c r="AD82" s="116">
        <v>115</v>
      </c>
      <c r="AE82" s="116">
        <v>115</v>
      </c>
      <c r="AF82" s="116">
        <v>115</v>
      </c>
      <c r="AG82" s="116">
        <v>115</v>
      </c>
      <c r="AH82" s="116">
        <v>115</v>
      </c>
      <c r="AI82" s="116">
        <v>115</v>
      </c>
    </row>
    <row r="83" spans="2:35" x14ac:dyDescent="0.25">
      <c r="B83" s="105">
        <v>82</v>
      </c>
      <c r="D83" s="15"/>
      <c r="E83" s="13" t="s">
        <v>312</v>
      </c>
      <c r="F83" s="112" t="s">
        <v>198</v>
      </c>
      <c r="G83" s="113" t="s">
        <v>41</v>
      </c>
      <c r="H83" s="16"/>
      <c r="I83" s="13" t="s">
        <v>313</v>
      </c>
      <c r="J83" s="112" t="s">
        <v>198</v>
      </c>
      <c r="K83" s="113" t="s">
        <v>41</v>
      </c>
      <c r="M83" s="15"/>
      <c r="N83" s="13" t="s">
        <v>346</v>
      </c>
      <c r="O83" s="112" t="s">
        <v>24</v>
      </c>
      <c r="P83" s="113" t="s">
        <v>41</v>
      </c>
      <c r="Q83" s="16"/>
      <c r="R83" s="13" t="s">
        <v>347</v>
      </c>
      <c r="S83" s="112" t="s">
        <v>24</v>
      </c>
      <c r="T83" s="113" t="s">
        <v>41</v>
      </c>
      <c r="AB83" s="116">
        <v>116</v>
      </c>
      <c r="AC83" s="116">
        <v>116</v>
      </c>
      <c r="AD83" s="116">
        <v>116</v>
      </c>
      <c r="AE83" s="116">
        <v>116</v>
      </c>
      <c r="AF83" s="116">
        <v>116</v>
      </c>
      <c r="AG83" s="116">
        <v>116</v>
      </c>
      <c r="AH83" s="116">
        <v>116</v>
      </c>
      <c r="AI83" s="116">
        <v>116</v>
      </c>
    </row>
    <row r="84" spans="2:35" x14ac:dyDescent="0.25">
      <c r="B84" s="105">
        <v>83</v>
      </c>
      <c r="D84" s="2"/>
      <c r="E84" s="139" t="s">
        <v>301</v>
      </c>
      <c r="F84" s="66">
        <v>85000000</v>
      </c>
      <c r="G84" s="109">
        <f>IF(($C$58=0),0,(F84/$C$58))</f>
        <v>0</v>
      </c>
      <c r="H84" s="4"/>
      <c r="I84" s="139" t="s">
        <v>301</v>
      </c>
      <c r="J84" s="66">
        <v>85000000</v>
      </c>
      <c r="K84" s="109">
        <f>IF(($G$58=0),0,(J84/$G$58))</f>
        <v>0</v>
      </c>
      <c r="M84" s="2"/>
      <c r="N84" s="7" t="s">
        <v>345</v>
      </c>
      <c r="O84" s="66">
        <v>10000000000</v>
      </c>
      <c r="P84" s="109">
        <f>IF(($C$58=0),0,(O84/$C$58))</f>
        <v>0</v>
      </c>
      <c r="Q84" s="4"/>
      <c r="R84" s="7" t="s">
        <v>345</v>
      </c>
      <c r="S84" s="66">
        <v>0</v>
      </c>
      <c r="T84" s="109">
        <f>IF(($G$58=0),0,(S84/$G$58))</f>
        <v>0</v>
      </c>
      <c r="AB84" s="116">
        <v>117</v>
      </c>
      <c r="AC84" s="116">
        <v>117</v>
      </c>
      <c r="AD84" s="116">
        <v>117</v>
      </c>
      <c r="AE84" s="116">
        <v>117</v>
      </c>
      <c r="AF84" s="116">
        <v>117</v>
      </c>
      <c r="AG84" s="116">
        <v>117</v>
      </c>
      <c r="AH84" s="116">
        <v>117</v>
      </c>
      <c r="AI84" s="116">
        <v>117</v>
      </c>
    </row>
    <row r="85" spans="2:35" x14ac:dyDescent="0.25">
      <c r="B85" s="105">
        <v>84</v>
      </c>
      <c r="D85" s="2"/>
      <c r="E85" s="7" t="s">
        <v>314</v>
      </c>
      <c r="F85" s="66">
        <v>100000000</v>
      </c>
      <c r="G85" s="109">
        <f t="shared" ref="G85:G94" si="2">IF(($C$58=0),0,(F85/$C$58))</f>
        <v>0</v>
      </c>
      <c r="H85" s="4"/>
      <c r="I85" s="7" t="s">
        <v>314</v>
      </c>
      <c r="J85" s="66">
        <v>100000000</v>
      </c>
      <c r="K85" s="109">
        <f t="shared" ref="K85:K94" si="3">IF(($G$58=0),0,(J85/$G$58))</f>
        <v>0</v>
      </c>
      <c r="M85" s="2"/>
      <c r="N85" s="7" t="s">
        <v>314</v>
      </c>
      <c r="O85" s="66">
        <v>0</v>
      </c>
      <c r="P85" s="109">
        <f t="shared" ref="P85:P94" si="4">IF(($C$58=0),0,(O85/$C$58))</f>
        <v>0</v>
      </c>
      <c r="Q85" s="4"/>
      <c r="R85" s="7" t="s">
        <v>314</v>
      </c>
      <c r="S85" s="66">
        <v>0</v>
      </c>
      <c r="T85" s="109">
        <f t="shared" ref="T85:T93" si="5">IF(($G$58=0),0,(S85/$G$58))</f>
        <v>0</v>
      </c>
      <c r="AB85" s="116">
        <v>118</v>
      </c>
      <c r="AC85" s="116">
        <v>118</v>
      </c>
      <c r="AD85" s="116">
        <v>118</v>
      </c>
      <c r="AE85" s="116">
        <v>118</v>
      </c>
      <c r="AF85" s="116">
        <v>118</v>
      </c>
      <c r="AG85" s="116">
        <v>118</v>
      </c>
      <c r="AH85" s="116">
        <v>118</v>
      </c>
      <c r="AI85" s="116">
        <v>118</v>
      </c>
    </row>
    <row r="86" spans="2:35" x14ac:dyDescent="0.25">
      <c r="B86" s="105">
        <v>85</v>
      </c>
      <c r="D86" s="2"/>
      <c r="E86" s="7" t="s">
        <v>315</v>
      </c>
      <c r="F86" s="66">
        <v>77000000</v>
      </c>
      <c r="G86" s="109">
        <f t="shared" si="2"/>
        <v>0</v>
      </c>
      <c r="H86" s="4"/>
      <c r="I86" s="7" t="s">
        <v>315</v>
      </c>
      <c r="J86" s="66">
        <v>77000000</v>
      </c>
      <c r="K86" s="109">
        <f t="shared" si="3"/>
        <v>0</v>
      </c>
      <c r="M86" s="2"/>
      <c r="N86" s="7" t="s">
        <v>315</v>
      </c>
      <c r="O86" s="66">
        <v>0</v>
      </c>
      <c r="P86" s="109">
        <f t="shared" si="4"/>
        <v>0</v>
      </c>
      <c r="Q86" s="4"/>
      <c r="R86" s="7" t="s">
        <v>315</v>
      </c>
      <c r="S86" s="66">
        <v>20000000000</v>
      </c>
      <c r="T86" s="109">
        <f>IF(($G$58=0),0,(S86/$G$58))</f>
        <v>0</v>
      </c>
      <c r="AB86" s="116">
        <v>119</v>
      </c>
      <c r="AC86" s="116">
        <v>119</v>
      </c>
      <c r="AD86" s="116">
        <v>119</v>
      </c>
      <c r="AE86" s="116">
        <v>119</v>
      </c>
      <c r="AF86" s="116">
        <v>119</v>
      </c>
      <c r="AG86" s="116">
        <v>119</v>
      </c>
      <c r="AH86" s="116">
        <v>119</v>
      </c>
      <c r="AI86" s="116">
        <v>119</v>
      </c>
    </row>
    <row r="87" spans="2:35" x14ac:dyDescent="0.25">
      <c r="B87" s="105">
        <v>86</v>
      </c>
      <c r="D87" s="2"/>
      <c r="E87" s="7" t="s">
        <v>316</v>
      </c>
      <c r="F87" s="66">
        <v>55000000</v>
      </c>
      <c r="G87" s="109">
        <f t="shared" si="2"/>
        <v>0</v>
      </c>
      <c r="H87" s="4"/>
      <c r="I87" s="7" t="s">
        <v>316</v>
      </c>
      <c r="J87" s="66">
        <v>55000000</v>
      </c>
      <c r="K87" s="109">
        <f t="shared" si="3"/>
        <v>0</v>
      </c>
      <c r="M87" s="2"/>
      <c r="N87" s="7" t="s">
        <v>316</v>
      </c>
      <c r="O87" s="66">
        <v>0</v>
      </c>
      <c r="P87" s="109">
        <f t="shared" si="4"/>
        <v>0</v>
      </c>
      <c r="Q87" s="4"/>
      <c r="R87" s="7" t="s">
        <v>316</v>
      </c>
      <c r="S87" s="66">
        <v>0</v>
      </c>
      <c r="T87" s="109">
        <f t="shared" si="5"/>
        <v>0</v>
      </c>
      <c r="AB87" s="116">
        <v>120</v>
      </c>
      <c r="AC87" s="116">
        <v>120</v>
      </c>
      <c r="AD87" s="116">
        <v>120</v>
      </c>
      <c r="AE87" s="116">
        <v>120</v>
      </c>
      <c r="AF87" s="116">
        <v>120</v>
      </c>
      <c r="AG87" s="116">
        <v>120</v>
      </c>
      <c r="AH87" s="116">
        <v>120</v>
      </c>
      <c r="AI87" s="116">
        <v>120</v>
      </c>
    </row>
    <row r="88" spans="2:35" x14ac:dyDescent="0.25">
      <c r="B88" s="105">
        <v>87</v>
      </c>
      <c r="D88" s="2"/>
      <c r="E88" s="7" t="s">
        <v>317</v>
      </c>
      <c r="F88" s="66">
        <v>44000000</v>
      </c>
      <c r="G88" s="109">
        <f>IF(($C$58=0),0,(F88/$C$58))</f>
        <v>0</v>
      </c>
      <c r="H88" s="4"/>
      <c r="I88" s="7" t="s">
        <v>317</v>
      </c>
      <c r="J88" s="66">
        <v>44000000</v>
      </c>
      <c r="K88" s="109">
        <f t="shared" si="3"/>
        <v>0</v>
      </c>
      <c r="M88" s="2"/>
      <c r="N88" s="7" t="s">
        <v>317</v>
      </c>
      <c r="O88" s="66">
        <v>20000000000</v>
      </c>
      <c r="P88" s="109">
        <f t="shared" si="4"/>
        <v>0</v>
      </c>
      <c r="Q88" s="4"/>
      <c r="R88" s="7" t="s">
        <v>317</v>
      </c>
      <c r="S88" s="66">
        <v>0</v>
      </c>
      <c r="T88" s="109">
        <f t="shared" si="5"/>
        <v>0</v>
      </c>
      <c r="AB88" s="116">
        <v>121</v>
      </c>
      <c r="AC88" s="116">
        <v>121</v>
      </c>
      <c r="AD88" s="116">
        <v>121</v>
      </c>
      <c r="AE88" s="116">
        <v>121</v>
      </c>
      <c r="AF88" s="116">
        <v>121</v>
      </c>
      <c r="AG88" s="116">
        <v>121</v>
      </c>
      <c r="AH88" s="116">
        <v>121</v>
      </c>
      <c r="AI88" s="116">
        <v>121</v>
      </c>
    </row>
    <row r="89" spans="2:35" x14ac:dyDescent="0.25">
      <c r="B89" s="105">
        <v>88</v>
      </c>
      <c r="D89" s="2"/>
      <c r="E89" s="7" t="s">
        <v>318</v>
      </c>
      <c r="F89" s="66">
        <v>31000000</v>
      </c>
      <c r="G89" s="109">
        <f t="shared" si="2"/>
        <v>0</v>
      </c>
      <c r="H89" s="4"/>
      <c r="I89" s="7" t="s">
        <v>318</v>
      </c>
      <c r="J89" s="66">
        <v>31000000</v>
      </c>
      <c r="K89" s="109">
        <f t="shared" si="3"/>
        <v>0</v>
      </c>
      <c r="M89" s="2"/>
      <c r="N89" s="7" t="s">
        <v>318</v>
      </c>
      <c r="O89" s="66">
        <v>0</v>
      </c>
      <c r="P89" s="109">
        <f t="shared" si="4"/>
        <v>0</v>
      </c>
      <c r="Q89" s="4"/>
      <c r="R89" s="7" t="s">
        <v>318</v>
      </c>
      <c r="S89" s="66">
        <v>0</v>
      </c>
      <c r="T89" s="109">
        <f t="shared" si="5"/>
        <v>0</v>
      </c>
      <c r="AB89" s="116">
        <v>122</v>
      </c>
      <c r="AC89" s="116">
        <v>122</v>
      </c>
      <c r="AD89" s="116">
        <v>122</v>
      </c>
      <c r="AE89" s="116">
        <v>122</v>
      </c>
      <c r="AF89" s="116">
        <v>122</v>
      </c>
      <c r="AG89" s="116">
        <v>122</v>
      </c>
      <c r="AH89" s="116">
        <v>122</v>
      </c>
      <c r="AI89" s="116">
        <v>122</v>
      </c>
    </row>
    <row r="90" spans="2:35" x14ac:dyDescent="0.25">
      <c r="B90" s="105">
        <v>89</v>
      </c>
      <c r="D90" s="2"/>
      <c r="E90" s="7" t="s">
        <v>319</v>
      </c>
      <c r="F90" s="66">
        <v>20000000</v>
      </c>
      <c r="G90" s="109">
        <f t="shared" si="2"/>
        <v>0</v>
      </c>
      <c r="H90" s="4"/>
      <c r="I90" s="7" t="s">
        <v>319</v>
      </c>
      <c r="J90" s="66">
        <v>20000000</v>
      </c>
      <c r="K90" s="109">
        <f t="shared" si="3"/>
        <v>0</v>
      </c>
      <c r="M90" s="2"/>
      <c r="N90" s="7" t="s">
        <v>319</v>
      </c>
      <c r="O90" s="66">
        <v>0</v>
      </c>
      <c r="P90" s="109">
        <f t="shared" si="4"/>
        <v>0</v>
      </c>
      <c r="Q90" s="4"/>
      <c r="R90" s="7" t="s">
        <v>319</v>
      </c>
      <c r="S90" s="66">
        <v>0</v>
      </c>
      <c r="T90" s="109">
        <f t="shared" si="5"/>
        <v>0</v>
      </c>
      <c r="AB90" s="116">
        <v>123</v>
      </c>
      <c r="AC90" s="116">
        <v>123</v>
      </c>
      <c r="AD90" s="116">
        <v>123</v>
      </c>
      <c r="AE90" s="116">
        <v>123</v>
      </c>
      <c r="AF90" s="116">
        <v>123</v>
      </c>
      <c r="AG90" s="116">
        <v>123</v>
      </c>
      <c r="AH90" s="116">
        <v>123</v>
      </c>
      <c r="AI90" s="116">
        <v>123</v>
      </c>
    </row>
    <row r="91" spans="2:35" x14ac:dyDescent="0.25">
      <c r="B91" s="105">
        <v>90</v>
      </c>
      <c r="D91" s="2"/>
      <c r="E91" s="7" t="s">
        <v>308</v>
      </c>
      <c r="F91" s="66">
        <v>5000000</v>
      </c>
      <c r="G91" s="109">
        <f>IF(($C$58=0),0,(F91/$C$58))</f>
        <v>0</v>
      </c>
      <c r="H91" s="4"/>
      <c r="I91" s="7" t="s">
        <v>308</v>
      </c>
      <c r="J91" s="66">
        <v>5000000</v>
      </c>
      <c r="K91" s="109">
        <f t="shared" si="3"/>
        <v>0</v>
      </c>
      <c r="M91" s="2"/>
      <c r="N91" s="7" t="s">
        <v>308</v>
      </c>
      <c r="O91" s="66">
        <v>50000000000</v>
      </c>
      <c r="P91" s="109">
        <f t="shared" si="4"/>
        <v>0</v>
      </c>
      <c r="Q91" s="4"/>
      <c r="R91" s="7" t="s">
        <v>308</v>
      </c>
      <c r="S91" s="66">
        <v>50000000000</v>
      </c>
      <c r="T91" s="109">
        <f t="shared" si="5"/>
        <v>0</v>
      </c>
      <c r="AB91" s="116">
        <v>124</v>
      </c>
      <c r="AC91" s="116">
        <v>124</v>
      </c>
      <c r="AD91" s="116">
        <v>124</v>
      </c>
      <c r="AE91" s="116">
        <v>124</v>
      </c>
      <c r="AF91" s="116">
        <v>124</v>
      </c>
      <c r="AG91" s="116">
        <v>124</v>
      </c>
      <c r="AH91" s="116">
        <v>124</v>
      </c>
      <c r="AI91" s="116">
        <v>124</v>
      </c>
    </row>
    <row r="92" spans="2:35" x14ac:dyDescent="0.25">
      <c r="B92" s="105">
        <v>91</v>
      </c>
      <c r="D92" s="2"/>
      <c r="E92" s="7" t="s">
        <v>309</v>
      </c>
      <c r="F92" s="66">
        <v>2000000</v>
      </c>
      <c r="G92" s="109">
        <f t="shared" si="2"/>
        <v>0</v>
      </c>
      <c r="H92" s="4"/>
      <c r="I92" s="7" t="s">
        <v>309</v>
      </c>
      <c r="J92" s="66">
        <v>2000000</v>
      </c>
      <c r="K92" s="109">
        <f t="shared" si="3"/>
        <v>0</v>
      </c>
      <c r="M92" s="2"/>
      <c r="N92" s="7" t="s">
        <v>309</v>
      </c>
      <c r="O92" s="66">
        <v>0</v>
      </c>
      <c r="P92" s="109">
        <f t="shared" si="4"/>
        <v>0</v>
      </c>
      <c r="Q92" s="4"/>
      <c r="R92" s="7" t="s">
        <v>309</v>
      </c>
      <c r="S92" s="66">
        <v>0</v>
      </c>
      <c r="T92" s="109">
        <f t="shared" si="5"/>
        <v>0</v>
      </c>
      <c r="AB92" s="116">
        <v>125</v>
      </c>
      <c r="AC92" s="116">
        <v>125</v>
      </c>
      <c r="AD92" s="116">
        <v>125</v>
      </c>
      <c r="AE92" s="116">
        <v>125</v>
      </c>
      <c r="AF92" s="116">
        <v>125</v>
      </c>
      <c r="AG92" s="116">
        <v>125</v>
      </c>
      <c r="AH92" s="116">
        <v>125</v>
      </c>
      <c r="AI92" s="116">
        <v>125</v>
      </c>
    </row>
    <row r="93" spans="2:35" x14ac:dyDescent="0.25">
      <c r="B93" s="105">
        <v>92</v>
      </c>
      <c r="D93" s="2"/>
      <c r="E93" s="7" t="s">
        <v>310</v>
      </c>
      <c r="F93" s="66">
        <v>4000000</v>
      </c>
      <c r="G93" s="109">
        <f t="shared" si="2"/>
        <v>0</v>
      </c>
      <c r="H93" s="4"/>
      <c r="I93" s="7" t="s">
        <v>310</v>
      </c>
      <c r="J93" s="66">
        <v>4000000</v>
      </c>
      <c r="K93" s="109">
        <f t="shared" si="3"/>
        <v>0</v>
      </c>
      <c r="M93" s="2"/>
      <c r="N93" s="7" t="s">
        <v>310</v>
      </c>
      <c r="O93" s="66">
        <v>0</v>
      </c>
      <c r="P93" s="109">
        <f t="shared" si="4"/>
        <v>0</v>
      </c>
      <c r="Q93" s="4"/>
      <c r="R93" s="7" t="s">
        <v>310</v>
      </c>
      <c r="S93" s="66">
        <v>0</v>
      </c>
      <c r="T93" s="109">
        <f t="shared" si="5"/>
        <v>0</v>
      </c>
      <c r="AB93" s="116">
        <v>126</v>
      </c>
      <c r="AC93" s="116">
        <v>126</v>
      </c>
      <c r="AD93" s="116">
        <v>126</v>
      </c>
      <c r="AE93" s="116">
        <v>126</v>
      </c>
      <c r="AF93" s="116">
        <v>126</v>
      </c>
      <c r="AG93" s="116">
        <v>126</v>
      </c>
      <c r="AH93" s="116">
        <v>126</v>
      </c>
      <c r="AI93" s="116">
        <v>126</v>
      </c>
    </row>
    <row r="94" spans="2:35" x14ac:dyDescent="0.25">
      <c r="B94" s="105">
        <v>93</v>
      </c>
      <c r="D94" s="2"/>
      <c r="E94" s="7" t="s">
        <v>311</v>
      </c>
      <c r="F94" s="66">
        <v>2500000</v>
      </c>
      <c r="G94" s="109">
        <f t="shared" si="2"/>
        <v>0</v>
      </c>
      <c r="H94" s="4"/>
      <c r="I94" s="7" t="s">
        <v>311</v>
      </c>
      <c r="J94" s="66">
        <v>2500000</v>
      </c>
      <c r="K94" s="109">
        <f t="shared" si="3"/>
        <v>0</v>
      </c>
      <c r="M94" s="2"/>
      <c r="N94" s="7" t="s">
        <v>311</v>
      </c>
      <c r="O94" s="66">
        <v>0</v>
      </c>
      <c r="P94" s="109">
        <f t="shared" si="4"/>
        <v>0</v>
      </c>
      <c r="Q94" s="4"/>
      <c r="R94" s="7" t="s">
        <v>311</v>
      </c>
      <c r="S94" s="66">
        <v>0</v>
      </c>
      <c r="T94" s="109">
        <f>IF(($G$58=0),0,(S94/$G$58))</f>
        <v>0</v>
      </c>
      <c r="AB94" s="116">
        <v>127</v>
      </c>
      <c r="AC94" s="116">
        <v>127</v>
      </c>
      <c r="AD94" s="116">
        <v>127</v>
      </c>
      <c r="AE94" s="116">
        <v>127</v>
      </c>
      <c r="AF94" s="116">
        <v>127</v>
      </c>
      <c r="AG94" s="116">
        <v>127</v>
      </c>
      <c r="AH94" s="116">
        <v>127</v>
      </c>
      <c r="AI94" s="116">
        <v>127</v>
      </c>
    </row>
    <row r="95" spans="2:35" x14ac:dyDescent="0.25">
      <c r="B95" s="105">
        <v>94</v>
      </c>
      <c r="D95" s="15"/>
      <c r="E95" s="12" t="s">
        <v>205</v>
      </c>
      <c r="F95" s="70">
        <f>SUM(F84:F94)</f>
        <v>425500000</v>
      </c>
      <c r="G95" s="111">
        <f>SUM(G84:G94)</f>
        <v>0</v>
      </c>
      <c r="H95" s="16"/>
      <c r="I95" s="12" t="s">
        <v>205</v>
      </c>
      <c r="J95" s="70">
        <f>SUM(J84:J94)</f>
        <v>425500000</v>
      </c>
      <c r="K95" s="111">
        <f>SUM(K84:K94)</f>
        <v>0</v>
      </c>
      <c r="M95" s="15"/>
      <c r="N95" s="12" t="s">
        <v>30</v>
      </c>
      <c r="O95" s="70">
        <f>SUM(O84:O94)</f>
        <v>80000000000</v>
      </c>
      <c r="P95" s="111">
        <f>SUM(P84:P94)</f>
        <v>0</v>
      </c>
      <c r="Q95" s="16"/>
      <c r="R95" s="12" t="s">
        <v>30</v>
      </c>
      <c r="S95" s="70">
        <f>SUM(S84:S94)</f>
        <v>70000000000</v>
      </c>
      <c r="T95" s="111">
        <f>SUM(T84:T94)</f>
        <v>0</v>
      </c>
      <c r="AB95" s="116">
        <v>128</v>
      </c>
      <c r="AC95" s="116">
        <v>128</v>
      </c>
      <c r="AD95" s="116">
        <v>128</v>
      </c>
      <c r="AE95" s="116">
        <v>128</v>
      </c>
      <c r="AF95" s="116">
        <v>128</v>
      </c>
      <c r="AG95" s="116">
        <v>128</v>
      </c>
      <c r="AH95" s="116">
        <v>128</v>
      </c>
      <c r="AI95" s="116">
        <v>128</v>
      </c>
    </row>
    <row r="96" spans="2:35" x14ac:dyDescent="0.25">
      <c r="B96" s="105">
        <v>95</v>
      </c>
      <c r="D96" s="2"/>
      <c r="E96" s="140" t="s">
        <v>320</v>
      </c>
      <c r="F96" s="4"/>
      <c r="G96" s="4"/>
      <c r="H96" s="4"/>
      <c r="I96" s="2"/>
      <c r="J96" s="4"/>
      <c r="K96" s="4"/>
      <c r="M96" s="2"/>
      <c r="N96" s="140" t="s">
        <v>348</v>
      </c>
      <c r="O96" s="4"/>
      <c r="P96" s="4"/>
      <c r="Q96" s="4"/>
      <c r="R96" s="2"/>
      <c r="S96" s="4"/>
      <c r="T96" s="4"/>
      <c r="AB96" s="116">
        <v>129</v>
      </c>
      <c r="AC96" s="116">
        <v>129</v>
      </c>
      <c r="AD96" s="116">
        <v>129</v>
      </c>
      <c r="AE96" s="116">
        <v>129</v>
      </c>
      <c r="AF96" s="116">
        <v>129</v>
      </c>
      <c r="AG96" s="116">
        <v>129</v>
      </c>
      <c r="AH96" s="116">
        <v>129</v>
      </c>
      <c r="AI96" s="116">
        <v>129</v>
      </c>
    </row>
    <row r="97" spans="2:35" x14ac:dyDescent="0.25">
      <c r="B97" s="105">
        <v>96</v>
      </c>
      <c r="D97" s="2"/>
      <c r="E97" s="2"/>
      <c r="F97" s="4"/>
      <c r="G97" s="4"/>
      <c r="H97" s="4"/>
      <c r="I97" s="2"/>
      <c r="J97" s="4"/>
      <c r="K97" s="4"/>
      <c r="M97" s="2"/>
      <c r="N97" s="2"/>
      <c r="O97" s="4"/>
      <c r="P97" s="4"/>
      <c r="Q97" s="4"/>
      <c r="R97" s="2"/>
      <c r="S97" s="4"/>
      <c r="T97" s="4"/>
      <c r="AB97" s="116">
        <v>130</v>
      </c>
      <c r="AC97" s="116">
        <v>130</v>
      </c>
      <c r="AD97" s="116">
        <v>130</v>
      </c>
      <c r="AE97" s="116">
        <v>130</v>
      </c>
      <c r="AF97" s="116">
        <v>130</v>
      </c>
      <c r="AG97" s="116">
        <v>130</v>
      </c>
      <c r="AH97" s="116">
        <v>130</v>
      </c>
      <c r="AI97" s="116">
        <v>130</v>
      </c>
    </row>
    <row r="98" spans="2:35" ht="15.75" thickBot="1" x14ac:dyDescent="0.3">
      <c r="B98" s="105">
        <v>97</v>
      </c>
      <c r="D98" s="24" t="s">
        <v>42</v>
      </c>
      <c r="E98" s="24" t="s">
        <v>214</v>
      </c>
      <c r="F98" s="25"/>
      <c r="G98" s="25"/>
      <c r="H98" s="25"/>
      <c r="I98" s="24"/>
      <c r="J98" s="25"/>
      <c r="K98" s="25"/>
      <c r="M98" s="24" t="s">
        <v>42</v>
      </c>
      <c r="N98" s="24" t="s">
        <v>43</v>
      </c>
      <c r="O98" s="25"/>
      <c r="P98" s="25"/>
      <c r="Q98" s="25"/>
      <c r="R98" s="24"/>
      <c r="S98" s="25"/>
      <c r="T98" s="25"/>
      <c r="AB98" s="116">
        <v>131</v>
      </c>
      <c r="AC98" s="116">
        <v>131</v>
      </c>
      <c r="AD98" s="116">
        <v>131</v>
      </c>
      <c r="AE98" s="116">
        <v>131</v>
      </c>
      <c r="AF98" s="116">
        <v>131</v>
      </c>
      <c r="AG98" s="116">
        <v>131</v>
      </c>
      <c r="AH98" s="116">
        <v>131</v>
      </c>
      <c r="AI98" s="116">
        <v>131</v>
      </c>
    </row>
    <row r="99" spans="2:35" x14ac:dyDescent="0.25">
      <c r="B99" s="105">
        <v>98</v>
      </c>
      <c r="D99" s="2"/>
      <c r="E99" s="2"/>
      <c r="F99" s="4"/>
      <c r="G99" s="4"/>
      <c r="H99" s="4"/>
      <c r="I99" s="2"/>
      <c r="J99" s="4"/>
      <c r="K99" s="4"/>
      <c r="M99" s="2"/>
      <c r="N99" s="2"/>
      <c r="O99" s="4"/>
      <c r="P99" s="4"/>
      <c r="Q99" s="4"/>
      <c r="R99" s="2"/>
      <c r="S99" s="4"/>
      <c r="T99" s="4"/>
      <c r="AB99" s="116">
        <v>132</v>
      </c>
      <c r="AC99" s="116">
        <v>132</v>
      </c>
      <c r="AD99" s="116">
        <v>132</v>
      </c>
      <c r="AE99" s="116">
        <v>132</v>
      </c>
      <c r="AF99" s="116">
        <v>132</v>
      </c>
      <c r="AG99" s="116">
        <v>132</v>
      </c>
      <c r="AH99" s="116">
        <v>132</v>
      </c>
      <c r="AI99" s="116">
        <v>132</v>
      </c>
    </row>
    <row r="100" spans="2:35" ht="26.25" x14ac:dyDescent="0.25">
      <c r="B100" s="105">
        <v>99</v>
      </c>
      <c r="D100" s="2"/>
      <c r="E100" s="13" t="s">
        <v>215</v>
      </c>
      <c r="F100" s="112" t="s">
        <v>198</v>
      </c>
      <c r="G100" s="113" t="s">
        <v>41</v>
      </c>
      <c r="H100" s="4"/>
      <c r="I100" s="2"/>
      <c r="J100" s="4"/>
      <c r="K100" s="4"/>
      <c r="M100" s="2"/>
      <c r="N100" s="79" t="s">
        <v>44</v>
      </c>
      <c r="O100" s="112" t="s">
        <v>24</v>
      </c>
      <c r="P100" s="113" t="s">
        <v>41</v>
      </c>
      <c r="Q100" s="4"/>
      <c r="R100" s="2"/>
      <c r="S100" s="4"/>
      <c r="T100" s="4"/>
      <c r="AB100" s="116">
        <v>133</v>
      </c>
      <c r="AC100" s="116">
        <v>133</v>
      </c>
      <c r="AD100" s="116">
        <v>133</v>
      </c>
      <c r="AE100" s="116">
        <v>133</v>
      </c>
      <c r="AF100" s="116">
        <v>133</v>
      </c>
      <c r="AG100" s="116">
        <v>133</v>
      </c>
      <c r="AH100" s="116">
        <v>133</v>
      </c>
      <c r="AI100" s="116">
        <v>133</v>
      </c>
    </row>
    <row r="101" spans="2:35" x14ac:dyDescent="0.25">
      <c r="B101" s="105">
        <v>100</v>
      </c>
      <c r="D101" s="2"/>
      <c r="E101" s="11" t="s">
        <v>216</v>
      </c>
      <c r="F101" s="69">
        <f>SUM(F102:F129)</f>
        <v>560000000</v>
      </c>
      <c r="G101" s="60">
        <f>SUM(G102:G129)</f>
        <v>0</v>
      </c>
      <c r="H101" s="4"/>
      <c r="I101" s="2"/>
      <c r="J101" s="4"/>
      <c r="K101" s="4"/>
      <c r="M101" s="2"/>
      <c r="N101" s="11" t="s">
        <v>45</v>
      </c>
      <c r="O101" s="69">
        <f>SUM(O102:O129)</f>
        <v>79999999992</v>
      </c>
      <c r="P101" s="60">
        <f>SUM(P102:P129)</f>
        <v>0</v>
      </c>
      <c r="Q101" s="4"/>
      <c r="R101" s="2"/>
      <c r="S101" s="4"/>
      <c r="T101" s="4"/>
      <c r="AB101" s="116">
        <v>134</v>
      </c>
      <c r="AC101" s="116">
        <v>134</v>
      </c>
      <c r="AD101" s="116">
        <v>134</v>
      </c>
      <c r="AE101" s="116">
        <v>134</v>
      </c>
      <c r="AF101" s="116">
        <v>134</v>
      </c>
      <c r="AG101" s="116">
        <v>134</v>
      </c>
      <c r="AH101" s="116">
        <v>134</v>
      </c>
      <c r="AI101" s="116">
        <v>134</v>
      </c>
    </row>
    <row r="102" spans="2:35" x14ac:dyDescent="0.25">
      <c r="B102" s="105">
        <v>101</v>
      </c>
      <c r="D102" s="2"/>
      <c r="E102" s="7" t="s">
        <v>217</v>
      </c>
      <c r="F102" s="66">
        <v>20000000</v>
      </c>
      <c r="G102" s="109">
        <f>IF(($C$99=0),0,(F102/$C$99))</f>
        <v>0</v>
      </c>
      <c r="H102" s="4"/>
      <c r="I102" s="2"/>
      <c r="J102" s="4"/>
      <c r="K102" s="4"/>
      <c r="M102" s="2"/>
      <c r="N102" s="7" t="s">
        <v>46</v>
      </c>
      <c r="O102" s="66">
        <v>9999999999</v>
      </c>
      <c r="P102" s="109">
        <f>IF(($C$99=0),0,(O102/$C$99))</f>
        <v>0</v>
      </c>
      <c r="Q102" s="4"/>
      <c r="R102" s="2"/>
      <c r="S102" s="4"/>
      <c r="T102" s="4"/>
      <c r="AB102" s="116">
        <v>135</v>
      </c>
      <c r="AC102" s="116">
        <v>135</v>
      </c>
      <c r="AD102" s="116">
        <v>135</v>
      </c>
      <c r="AE102" s="116">
        <v>135</v>
      </c>
      <c r="AF102" s="116">
        <v>135</v>
      </c>
      <c r="AG102" s="116">
        <v>135</v>
      </c>
      <c r="AH102" s="116">
        <v>135</v>
      </c>
      <c r="AI102" s="116">
        <v>135</v>
      </c>
    </row>
    <row r="103" spans="2:35" x14ac:dyDescent="0.25">
      <c r="B103" s="105">
        <v>102</v>
      </c>
      <c r="D103" s="2"/>
      <c r="E103" s="7" t="s">
        <v>218</v>
      </c>
      <c r="F103" s="66">
        <v>20000000</v>
      </c>
      <c r="G103" s="109">
        <f t="shared" ref="G103:G129" si="6">IF(($C$99=0),0,(F103/$C$99))</f>
        <v>0</v>
      </c>
      <c r="H103" s="4"/>
      <c r="I103" s="2"/>
      <c r="J103" s="4"/>
      <c r="K103" s="4"/>
      <c r="M103" s="2"/>
      <c r="N103" s="7" t="s">
        <v>47</v>
      </c>
      <c r="O103" s="66"/>
      <c r="P103" s="109">
        <f t="shared" ref="P103:P129" si="7">IF(($C$99=0),0,(O103/$C$99))</f>
        <v>0</v>
      </c>
      <c r="Q103" s="4"/>
      <c r="R103" s="2"/>
      <c r="S103" s="4"/>
      <c r="T103" s="4"/>
      <c r="AB103" s="116">
        <v>136</v>
      </c>
      <c r="AC103" s="116">
        <v>136</v>
      </c>
      <c r="AD103" s="116">
        <v>136</v>
      </c>
      <c r="AE103" s="116">
        <v>136</v>
      </c>
      <c r="AF103" s="116">
        <v>136</v>
      </c>
      <c r="AG103" s="116">
        <v>136</v>
      </c>
      <c r="AH103" s="116">
        <v>136</v>
      </c>
      <c r="AI103" s="116">
        <v>136</v>
      </c>
    </row>
    <row r="104" spans="2:35" x14ac:dyDescent="0.25">
      <c r="B104" s="105">
        <v>103</v>
      </c>
      <c r="D104" s="2"/>
      <c r="E104" s="7" t="s">
        <v>219</v>
      </c>
      <c r="F104" s="66">
        <v>20000000</v>
      </c>
      <c r="G104" s="109">
        <f t="shared" si="6"/>
        <v>0</v>
      </c>
      <c r="H104" s="4"/>
      <c r="I104" s="2"/>
      <c r="J104" s="4"/>
      <c r="K104" s="4"/>
      <c r="M104" s="2"/>
      <c r="N104" s="7" t="s">
        <v>48</v>
      </c>
      <c r="O104" s="66"/>
      <c r="P104" s="109">
        <f t="shared" si="7"/>
        <v>0</v>
      </c>
      <c r="Q104" s="4"/>
      <c r="R104" s="2"/>
      <c r="S104" s="4"/>
      <c r="T104" s="4"/>
      <c r="AB104" s="116">
        <v>137</v>
      </c>
      <c r="AC104" s="116">
        <v>137</v>
      </c>
      <c r="AD104" s="116">
        <v>137</v>
      </c>
      <c r="AE104" s="116">
        <v>137</v>
      </c>
      <c r="AF104" s="116">
        <v>137</v>
      </c>
      <c r="AG104" s="116">
        <v>137</v>
      </c>
      <c r="AH104" s="116">
        <v>137</v>
      </c>
      <c r="AI104" s="116">
        <v>137</v>
      </c>
    </row>
    <row r="105" spans="2:35" x14ac:dyDescent="0.25">
      <c r="B105" s="105">
        <v>104</v>
      </c>
      <c r="D105" s="2"/>
      <c r="E105" s="7" t="s">
        <v>220</v>
      </c>
      <c r="F105" s="66">
        <v>20000000</v>
      </c>
      <c r="G105" s="109">
        <f t="shared" si="6"/>
        <v>0</v>
      </c>
      <c r="H105" s="4"/>
      <c r="I105" s="2"/>
      <c r="J105" s="4"/>
      <c r="K105" s="4"/>
      <c r="M105" s="2"/>
      <c r="N105" s="7" t="s">
        <v>49</v>
      </c>
      <c r="O105" s="66">
        <v>9999999999</v>
      </c>
      <c r="P105" s="109">
        <f t="shared" si="7"/>
        <v>0</v>
      </c>
      <c r="Q105" s="4"/>
      <c r="R105" s="2"/>
      <c r="S105" s="4"/>
      <c r="T105" s="4"/>
      <c r="AB105" s="116">
        <v>138</v>
      </c>
      <c r="AC105" s="116">
        <v>138</v>
      </c>
      <c r="AD105" s="116">
        <v>138</v>
      </c>
      <c r="AE105" s="116">
        <v>138</v>
      </c>
      <c r="AF105" s="116">
        <v>138</v>
      </c>
      <c r="AG105" s="116">
        <v>138</v>
      </c>
      <c r="AH105" s="116">
        <v>138</v>
      </c>
      <c r="AI105" s="116">
        <v>138</v>
      </c>
    </row>
    <row r="106" spans="2:35" x14ac:dyDescent="0.25">
      <c r="B106" s="105">
        <v>105</v>
      </c>
      <c r="D106" s="2"/>
      <c r="E106" s="7" t="s">
        <v>221</v>
      </c>
      <c r="F106" s="66">
        <v>20000000</v>
      </c>
      <c r="G106" s="109">
        <f t="shared" si="6"/>
        <v>0</v>
      </c>
      <c r="H106" s="4"/>
      <c r="I106" s="2"/>
      <c r="J106" s="4"/>
      <c r="K106" s="4"/>
      <c r="M106" s="2"/>
      <c r="N106" s="7" t="s">
        <v>50</v>
      </c>
      <c r="O106" s="66">
        <v>9999999999</v>
      </c>
      <c r="P106" s="109">
        <f t="shared" si="7"/>
        <v>0</v>
      </c>
      <c r="Q106" s="4"/>
      <c r="R106" s="2"/>
      <c r="S106" s="4"/>
      <c r="T106" s="4"/>
      <c r="AB106" s="116">
        <v>139</v>
      </c>
      <c r="AC106" s="116">
        <v>139</v>
      </c>
      <c r="AD106" s="116">
        <v>139</v>
      </c>
      <c r="AE106" s="116">
        <v>139</v>
      </c>
      <c r="AF106" s="116">
        <v>139</v>
      </c>
      <c r="AG106" s="116">
        <v>139</v>
      </c>
      <c r="AH106" s="116">
        <v>139</v>
      </c>
      <c r="AI106" s="116">
        <v>139</v>
      </c>
    </row>
    <row r="107" spans="2:35" x14ac:dyDescent="0.25">
      <c r="B107" s="105">
        <v>106</v>
      </c>
      <c r="D107" s="2"/>
      <c r="E107" s="7" t="s">
        <v>222</v>
      </c>
      <c r="F107" s="66">
        <v>20000000</v>
      </c>
      <c r="G107" s="109">
        <f t="shared" si="6"/>
        <v>0</v>
      </c>
      <c r="H107" s="4"/>
      <c r="I107" s="2"/>
      <c r="J107" s="4"/>
      <c r="K107" s="4"/>
      <c r="M107" s="2"/>
      <c r="N107" s="7" t="s">
        <v>51</v>
      </c>
      <c r="O107" s="66">
        <v>9999999999</v>
      </c>
      <c r="P107" s="109">
        <f t="shared" si="7"/>
        <v>0</v>
      </c>
      <c r="Q107" s="4"/>
      <c r="R107" s="2"/>
      <c r="S107" s="4"/>
      <c r="T107" s="4"/>
      <c r="AB107" s="116">
        <v>140</v>
      </c>
      <c r="AC107" s="116">
        <v>140</v>
      </c>
      <c r="AD107" s="116">
        <v>140</v>
      </c>
      <c r="AE107" s="116">
        <v>140</v>
      </c>
      <c r="AF107" s="116">
        <v>140</v>
      </c>
      <c r="AG107" s="116">
        <v>140</v>
      </c>
      <c r="AH107" s="116">
        <v>140</v>
      </c>
      <c r="AI107" s="116">
        <v>140</v>
      </c>
    </row>
    <row r="108" spans="2:35" x14ac:dyDescent="0.25">
      <c r="B108" s="105">
        <v>107</v>
      </c>
      <c r="D108" s="2"/>
      <c r="E108" s="7" t="s">
        <v>223</v>
      </c>
      <c r="F108" s="66">
        <v>20000000</v>
      </c>
      <c r="G108" s="109">
        <f t="shared" si="6"/>
        <v>0</v>
      </c>
      <c r="H108" s="4"/>
      <c r="I108" s="2"/>
      <c r="J108" s="4"/>
      <c r="K108" s="4"/>
      <c r="M108" s="2"/>
      <c r="N108" s="7" t="s">
        <v>52</v>
      </c>
      <c r="O108" s="66"/>
      <c r="P108" s="109">
        <f t="shared" si="7"/>
        <v>0</v>
      </c>
      <c r="Q108" s="4"/>
      <c r="R108" s="2"/>
      <c r="S108" s="4"/>
      <c r="T108" s="4"/>
      <c r="AB108" s="116">
        <v>141</v>
      </c>
      <c r="AC108" s="116">
        <v>141</v>
      </c>
      <c r="AD108" s="116">
        <v>141</v>
      </c>
      <c r="AE108" s="116">
        <v>141</v>
      </c>
      <c r="AF108" s="116">
        <v>141</v>
      </c>
      <c r="AG108" s="116">
        <v>141</v>
      </c>
      <c r="AH108" s="116">
        <v>141</v>
      </c>
      <c r="AI108" s="116">
        <v>141</v>
      </c>
    </row>
    <row r="109" spans="2:35" x14ac:dyDescent="0.25">
      <c r="B109" s="105">
        <v>108</v>
      </c>
      <c r="D109" s="2"/>
      <c r="E109" s="7" t="s">
        <v>224</v>
      </c>
      <c r="F109" s="66">
        <v>20000000</v>
      </c>
      <c r="G109" s="109">
        <f t="shared" si="6"/>
        <v>0</v>
      </c>
      <c r="H109" s="4"/>
      <c r="I109" s="2"/>
      <c r="J109" s="4"/>
      <c r="K109" s="4"/>
      <c r="M109" s="2"/>
      <c r="N109" s="7" t="s">
        <v>53</v>
      </c>
      <c r="O109" s="66"/>
      <c r="P109" s="109">
        <f t="shared" si="7"/>
        <v>0</v>
      </c>
      <c r="Q109" s="4"/>
      <c r="R109" s="2"/>
      <c r="S109" s="4"/>
      <c r="T109" s="4"/>
      <c r="AB109" s="116">
        <v>142</v>
      </c>
      <c r="AC109" s="116">
        <v>142</v>
      </c>
      <c r="AD109" s="116">
        <v>142</v>
      </c>
      <c r="AE109" s="116">
        <v>142</v>
      </c>
      <c r="AF109" s="116">
        <v>142</v>
      </c>
      <c r="AG109" s="116">
        <v>142</v>
      </c>
      <c r="AH109" s="116">
        <v>142</v>
      </c>
      <c r="AI109" s="116">
        <v>142</v>
      </c>
    </row>
    <row r="110" spans="2:35" x14ac:dyDescent="0.25">
      <c r="B110" s="105">
        <v>109</v>
      </c>
      <c r="D110" s="2"/>
      <c r="E110" s="7" t="s">
        <v>51</v>
      </c>
      <c r="F110" s="66">
        <v>20000000</v>
      </c>
      <c r="G110" s="109">
        <f t="shared" si="6"/>
        <v>0</v>
      </c>
      <c r="H110" s="4"/>
      <c r="I110" s="2"/>
      <c r="J110" s="4"/>
      <c r="K110" s="4"/>
      <c r="M110" s="2"/>
      <c r="N110" s="7" t="s">
        <v>54</v>
      </c>
      <c r="O110" s="66"/>
      <c r="P110" s="109">
        <f t="shared" si="7"/>
        <v>0</v>
      </c>
      <c r="Q110" s="4"/>
      <c r="R110" s="2"/>
      <c r="S110" s="4"/>
      <c r="T110" s="4"/>
      <c r="AB110" s="116">
        <v>143</v>
      </c>
      <c r="AC110" s="116">
        <v>143</v>
      </c>
      <c r="AD110" s="116">
        <v>143</v>
      </c>
      <c r="AE110" s="116">
        <v>143</v>
      </c>
      <c r="AF110" s="116">
        <v>143</v>
      </c>
      <c r="AG110" s="116">
        <v>143</v>
      </c>
      <c r="AH110" s="116">
        <v>143</v>
      </c>
      <c r="AI110" s="116">
        <v>143</v>
      </c>
    </row>
    <row r="111" spans="2:35" x14ac:dyDescent="0.25">
      <c r="B111" s="105">
        <v>110</v>
      </c>
      <c r="D111" s="2"/>
      <c r="E111" s="7" t="s">
        <v>225</v>
      </c>
      <c r="F111" s="66">
        <v>20000000</v>
      </c>
      <c r="G111" s="109">
        <f t="shared" si="6"/>
        <v>0</v>
      </c>
      <c r="H111" s="4"/>
      <c r="I111" s="2"/>
      <c r="J111" s="4"/>
      <c r="K111" s="4"/>
      <c r="M111" s="2"/>
      <c r="N111" s="7" t="s">
        <v>55</v>
      </c>
      <c r="O111" s="66"/>
      <c r="P111" s="109">
        <f t="shared" si="7"/>
        <v>0</v>
      </c>
      <c r="Q111" s="4"/>
      <c r="R111" s="2"/>
      <c r="S111" s="4"/>
      <c r="T111" s="4"/>
      <c r="AB111" s="116">
        <v>144</v>
      </c>
      <c r="AC111" s="116">
        <v>144</v>
      </c>
      <c r="AD111" s="116">
        <v>144</v>
      </c>
      <c r="AE111" s="116">
        <v>144</v>
      </c>
      <c r="AF111" s="116">
        <v>144</v>
      </c>
      <c r="AG111" s="116">
        <v>144</v>
      </c>
      <c r="AH111" s="116">
        <v>144</v>
      </c>
      <c r="AI111" s="116">
        <v>144</v>
      </c>
    </row>
    <row r="112" spans="2:35" x14ac:dyDescent="0.25">
      <c r="B112" s="105">
        <v>111</v>
      </c>
      <c r="D112" s="2"/>
      <c r="E112" s="7" t="s">
        <v>226</v>
      </c>
      <c r="F112" s="66">
        <v>20000000</v>
      </c>
      <c r="G112" s="109">
        <f t="shared" si="6"/>
        <v>0</v>
      </c>
      <c r="H112" s="4"/>
      <c r="I112" s="2"/>
      <c r="J112" s="4"/>
      <c r="K112" s="4"/>
      <c r="M112" s="2"/>
      <c r="N112" s="7" t="s">
        <v>162</v>
      </c>
      <c r="O112" s="66"/>
      <c r="P112" s="109">
        <f t="shared" si="7"/>
        <v>0</v>
      </c>
      <c r="Q112" s="4"/>
      <c r="R112" s="2"/>
      <c r="S112" s="4"/>
      <c r="T112" s="4"/>
      <c r="AB112" s="116">
        <v>145</v>
      </c>
      <c r="AC112" s="116">
        <v>145</v>
      </c>
      <c r="AD112" s="116">
        <v>145</v>
      </c>
      <c r="AE112" s="116">
        <v>145</v>
      </c>
      <c r="AF112" s="116">
        <v>145</v>
      </c>
      <c r="AG112" s="116">
        <v>145</v>
      </c>
      <c r="AH112" s="116">
        <v>145</v>
      </c>
      <c r="AI112" s="116">
        <v>145</v>
      </c>
    </row>
    <row r="113" spans="2:35" x14ac:dyDescent="0.25">
      <c r="B113" s="105">
        <v>112</v>
      </c>
      <c r="D113" s="2"/>
      <c r="E113" s="7" t="s">
        <v>227</v>
      </c>
      <c r="F113" s="66">
        <v>20000000</v>
      </c>
      <c r="G113" s="109">
        <f t="shared" si="6"/>
        <v>0</v>
      </c>
      <c r="H113" s="4"/>
      <c r="I113" s="2"/>
      <c r="J113" s="4"/>
      <c r="K113" s="4"/>
      <c r="M113" s="2"/>
      <c r="N113" s="7" t="s">
        <v>56</v>
      </c>
      <c r="O113" s="66">
        <v>9999999999</v>
      </c>
      <c r="P113" s="109">
        <f t="shared" si="7"/>
        <v>0</v>
      </c>
      <c r="Q113" s="4"/>
      <c r="R113" s="2"/>
      <c r="S113" s="4"/>
      <c r="T113" s="4"/>
      <c r="AB113" s="116">
        <v>146</v>
      </c>
      <c r="AC113" s="116">
        <v>146</v>
      </c>
      <c r="AD113" s="116">
        <v>146</v>
      </c>
      <c r="AE113" s="116">
        <v>146</v>
      </c>
      <c r="AF113" s="116">
        <v>146</v>
      </c>
      <c r="AG113" s="116">
        <v>146</v>
      </c>
      <c r="AH113" s="116">
        <v>146</v>
      </c>
      <c r="AI113" s="116">
        <v>146</v>
      </c>
    </row>
    <row r="114" spans="2:35" x14ac:dyDescent="0.25">
      <c r="B114" s="105">
        <v>113</v>
      </c>
      <c r="D114" s="2"/>
      <c r="E114" s="7" t="s">
        <v>228</v>
      </c>
      <c r="F114" s="66">
        <v>20000000</v>
      </c>
      <c r="G114" s="109">
        <f t="shared" si="6"/>
        <v>0</v>
      </c>
      <c r="H114" s="4"/>
      <c r="I114" s="2"/>
      <c r="J114" s="4"/>
      <c r="K114" s="4"/>
      <c r="M114" s="2"/>
      <c r="N114" s="7" t="s">
        <v>57</v>
      </c>
      <c r="O114" s="66"/>
      <c r="P114" s="109">
        <f t="shared" si="7"/>
        <v>0</v>
      </c>
      <c r="Q114" s="4"/>
      <c r="R114" s="2"/>
      <c r="S114" s="4"/>
      <c r="T114" s="4"/>
      <c r="AB114" s="116">
        <v>147</v>
      </c>
      <c r="AC114" s="116">
        <v>147</v>
      </c>
      <c r="AD114" s="116">
        <v>147</v>
      </c>
      <c r="AE114" s="116">
        <v>147</v>
      </c>
      <c r="AF114" s="116">
        <v>147</v>
      </c>
      <c r="AG114" s="116">
        <v>147</v>
      </c>
      <c r="AH114" s="116">
        <v>147</v>
      </c>
      <c r="AI114" s="116">
        <v>147</v>
      </c>
    </row>
    <row r="115" spans="2:35" x14ac:dyDescent="0.25">
      <c r="B115" s="105">
        <v>114</v>
      </c>
      <c r="D115" s="2"/>
      <c r="E115" s="7" t="s">
        <v>54</v>
      </c>
      <c r="F115" s="66">
        <v>20000000</v>
      </c>
      <c r="G115" s="109">
        <f t="shared" si="6"/>
        <v>0</v>
      </c>
      <c r="H115" s="4"/>
      <c r="I115" s="2"/>
      <c r="J115" s="4"/>
      <c r="K115" s="4"/>
      <c r="M115" s="2"/>
      <c r="N115" s="7" t="s">
        <v>58</v>
      </c>
      <c r="O115" s="66"/>
      <c r="P115" s="109">
        <f t="shared" si="7"/>
        <v>0</v>
      </c>
      <c r="Q115" s="4"/>
      <c r="R115" s="2"/>
      <c r="S115" s="4"/>
      <c r="T115" s="4"/>
      <c r="AB115" s="116">
        <v>148</v>
      </c>
      <c r="AC115" s="116">
        <v>148</v>
      </c>
      <c r="AD115" s="116">
        <v>148</v>
      </c>
      <c r="AE115" s="116">
        <v>148</v>
      </c>
      <c r="AF115" s="116">
        <v>148</v>
      </c>
      <c r="AG115" s="116">
        <v>148</v>
      </c>
      <c r="AH115" s="116">
        <v>148</v>
      </c>
      <c r="AI115" s="116">
        <v>148</v>
      </c>
    </row>
    <row r="116" spans="2:35" x14ac:dyDescent="0.25">
      <c r="B116" s="105">
        <v>115</v>
      </c>
      <c r="D116" s="2"/>
      <c r="E116" s="7" t="s">
        <v>229</v>
      </c>
      <c r="F116" s="66">
        <v>20000000</v>
      </c>
      <c r="G116" s="109">
        <f t="shared" si="6"/>
        <v>0</v>
      </c>
      <c r="H116" s="4"/>
      <c r="I116" s="2"/>
      <c r="J116" s="4"/>
      <c r="K116" s="4"/>
      <c r="M116" s="2"/>
      <c r="N116" s="7" t="s">
        <v>59</v>
      </c>
      <c r="O116" s="66"/>
      <c r="P116" s="109">
        <f t="shared" si="7"/>
        <v>0</v>
      </c>
      <c r="Q116" s="4"/>
      <c r="R116" s="2"/>
      <c r="S116" s="4"/>
      <c r="T116" s="4"/>
      <c r="AB116" s="116">
        <v>149</v>
      </c>
      <c r="AC116" s="116">
        <v>149</v>
      </c>
      <c r="AD116" s="116">
        <v>149</v>
      </c>
      <c r="AE116" s="116">
        <v>149</v>
      </c>
      <c r="AF116" s="116">
        <v>149</v>
      </c>
      <c r="AG116" s="116">
        <v>149</v>
      </c>
      <c r="AH116" s="116">
        <v>149</v>
      </c>
      <c r="AI116" s="116">
        <v>149</v>
      </c>
    </row>
    <row r="117" spans="2:35" x14ac:dyDescent="0.25">
      <c r="B117" s="105">
        <v>116</v>
      </c>
      <c r="D117" s="2"/>
      <c r="E117" s="7" t="s">
        <v>230</v>
      </c>
      <c r="F117" s="66">
        <v>20000000</v>
      </c>
      <c r="G117" s="109">
        <f t="shared" si="6"/>
        <v>0</v>
      </c>
      <c r="H117" s="4"/>
      <c r="I117" s="2"/>
      <c r="J117" s="4"/>
      <c r="K117" s="4"/>
      <c r="M117" s="2"/>
      <c r="N117" s="7" t="s">
        <v>60</v>
      </c>
      <c r="O117" s="66"/>
      <c r="P117" s="109">
        <f t="shared" si="7"/>
        <v>0</v>
      </c>
      <c r="Q117" s="4"/>
      <c r="R117" s="2"/>
      <c r="S117" s="4"/>
      <c r="T117" s="4"/>
      <c r="AB117" s="116">
        <v>150</v>
      </c>
      <c r="AC117" s="116">
        <v>150</v>
      </c>
      <c r="AD117" s="116">
        <v>150</v>
      </c>
      <c r="AE117" s="116">
        <v>150</v>
      </c>
      <c r="AF117" s="116">
        <v>150</v>
      </c>
      <c r="AG117" s="116">
        <v>150</v>
      </c>
      <c r="AH117" s="116">
        <v>150</v>
      </c>
      <c r="AI117" s="116">
        <v>150</v>
      </c>
    </row>
    <row r="118" spans="2:35" x14ac:dyDescent="0.25">
      <c r="B118" s="105">
        <v>117</v>
      </c>
      <c r="D118" s="2"/>
      <c r="E118" s="7" t="s">
        <v>231</v>
      </c>
      <c r="F118" s="66">
        <v>20000000</v>
      </c>
      <c r="G118" s="109">
        <f t="shared" si="6"/>
        <v>0</v>
      </c>
      <c r="H118" s="4"/>
      <c r="I118" s="2"/>
      <c r="J118" s="4"/>
      <c r="K118" s="4"/>
      <c r="M118" s="2"/>
      <c r="N118" s="7" t="s">
        <v>61</v>
      </c>
      <c r="O118" s="66">
        <v>9999999999</v>
      </c>
      <c r="P118" s="109">
        <f t="shared" si="7"/>
        <v>0</v>
      </c>
      <c r="Q118" s="4"/>
      <c r="R118" s="2"/>
      <c r="S118" s="4"/>
      <c r="T118" s="4"/>
      <c r="AB118" s="116">
        <v>151</v>
      </c>
      <c r="AC118" s="116">
        <v>151</v>
      </c>
      <c r="AD118" s="116">
        <v>151</v>
      </c>
      <c r="AE118" s="116">
        <v>151</v>
      </c>
      <c r="AF118" s="116">
        <v>151</v>
      </c>
      <c r="AG118" s="116">
        <v>151</v>
      </c>
      <c r="AH118" s="116">
        <v>151</v>
      </c>
      <c r="AI118" s="116">
        <v>151</v>
      </c>
    </row>
    <row r="119" spans="2:35" x14ac:dyDescent="0.25">
      <c r="B119" s="105">
        <v>118</v>
      </c>
      <c r="D119" s="2"/>
      <c r="E119" s="7" t="s">
        <v>232</v>
      </c>
      <c r="F119" s="66">
        <v>20000000</v>
      </c>
      <c r="G119" s="109">
        <f t="shared" si="6"/>
        <v>0</v>
      </c>
      <c r="H119" s="4"/>
      <c r="I119" s="2"/>
      <c r="J119" s="4"/>
      <c r="K119" s="4"/>
      <c r="M119" s="2"/>
      <c r="N119" s="7" t="s">
        <v>62</v>
      </c>
      <c r="O119" s="66"/>
      <c r="P119" s="109">
        <f t="shared" si="7"/>
        <v>0</v>
      </c>
      <c r="Q119" s="4"/>
      <c r="R119" s="2"/>
      <c r="S119" s="4"/>
      <c r="T119" s="4"/>
      <c r="AB119" s="116">
        <v>152</v>
      </c>
      <c r="AC119" s="116">
        <v>152</v>
      </c>
      <c r="AD119" s="116">
        <v>152</v>
      </c>
      <c r="AE119" s="116">
        <v>152</v>
      </c>
      <c r="AF119" s="116">
        <v>152</v>
      </c>
      <c r="AG119" s="116">
        <v>152</v>
      </c>
      <c r="AH119" s="116">
        <v>152</v>
      </c>
      <c r="AI119" s="116">
        <v>152</v>
      </c>
    </row>
    <row r="120" spans="2:35" x14ac:dyDescent="0.25">
      <c r="B120" s="105">
        <v>119</v>
      </c>
      <c r="D120" s="2"/>
      <c r="E120" s="7" t="s">
        <v>59</v>
      </c>
      <c r="F120" s="66">
        <v>20000000</v>
      </c>
      <c r="G120" s="109">
        <f t="shared" si="6"/>
        <v>0</v>
      </c>
      <c r="H120" s="4"/>
      <c r="I120" s="2"/>
      <c r="J120" s="4"/>
      <c r="K120" s="4"/>
      <c r="M120" s="2"/>
      <c r="N120" s="7" t="s">
        <v>63</v>
      </c>
      <c r="O120" s="66"/>
      <c r="P120" s="109">
        <f t="shared" si="7"/>
        <v>0</v>
      </c>
      <c r="Q120" s="4"/>
      <c r="R120" s="2"/>
      <c r="S120" s="4"/>
      <c r="T120" s="4"/>
      <c r="AB120" s="116">
        <v>153</v>
      </c>
      <c r="AC120" s="116">
        <v>153</v>
      </c>
      <c r="AD120" s="116">
        <v>153</v>
      </c>
      <c r="AE120" s="116">
        <v>153</v>
      </c>
      <c r="AF120" s="116">
        <v>153</v>
      </c>
      <c r="AG120" s="116">
        <v>153</v>
      </c>
      <c r="AH120" s="116">
        <v>153</v>
      </c>
      <c r="AI120" s="116">
        <v>153</v>
      </c>
    </row>
    <row r="121" spans="2:35" x14ac:dyDescent="0.25">
      <c r="B121" s="105">
        <v>120</v>
      </c>
      <c r="D121" s="2"/>
      <c r="E121" s="7" t="s">
        <v>233</v>
      </c>
      <c r="F121" s="66">
        <v>20000000</v>
      </c>
      <c r="G121" s="109">
        <f t="shared" si="6"/>
        <v>0</v>
      </c>
      <c r="H121" s="4"/>
      <c r="I121" s="2"/>
      <c r="J121" s="4"/>
      <c r="K121" s="4"/>
      <c r="M121" s="2"/>
      <c r="N121" s="7" t="s">
        <v>64</v>
      </c>
      <c r="O121" s="66">
        <v>9999999999</v>
      </c>
      <c r="P121" s="109">
        <f t="shared" si="7"/>
        <v>0</v>
      </c>
      <c r="Q121" s="4"/>
      <c r="R121" s="2"/>
      <c r="S121" s="4"/>
      <c r="T121" s="4"/>
      <c r="AB121" s="116">
        <v>154</v>
      </c>
      <c r="AC121" s="116">
        <v>154</v>
      </c>
      <c r="AD121" s="116">
        <v>154</v>
      </c>
      <c r="AE121" s="116">
        <v>154</v>
      </c>
      <c r="AF121" s="116">
        <v>154</v>
      </c>
      <c r="AG121" s="116">
        <v>154</v>
      </c>
      <c r="AH121" s="116">
        <v>154</v>
      </c>
      <c r="AI121" s="116">
        <v>154</v>
      </c>
    </row>
    <row r="122" spans="2:35" ht="15" customHeight="1" x14ac:dyDescent="0.25">
      <c r="B122" s="105">
        <v>121</v>
      </c>
      <c r="D122" s="2"/>
      <c r="E122" s="7" t="s">
        <v>63</v>
      </c>
      <c r="F122" s="66">
        <v>20000000</v>
      </c>
      <c r="G122" s="109">
        <f t="shared" si="6"/>
        <v>0</v>
      </c>
      <c r="H122" s="4"/>
      <c r="I122" s="2"/>
      <c r="J122" s="4"/>
      <c r="K122" s="4"/>
      <c r="M122" s="2"/>
      <c r="N122" s="7" t="s">
        <v>65</v>
      </c>
      <c r="O122" s="66"/>
      <c r="P122" s="109">
        <f t="shared" si="7"/>
        <v>0</v>
      </c>
      <c r="Q122" s="4"/>
      <c r="R122" s="2"/>
      <c r="S122" s="4"/>
      <c r="T122" s="4"/>
      <c r="AB122" s="116">
        <v>155</v>
      </c>
      <c r="AC122" s="116">
        <v>155</v>
      </c>
      <c r="AD122" s="116">
        <v>155</v>
      </c>
      <c r="AE122" s="116">
        <v>155</v>
      </c>
      <c r="AF122" s="116">
        <v>155</v>
      </c>
      <c r="AG122" s="116">
        <v>155</v>
      </c>
      <c r="AH122" s="116">
        <v>155</v>
      </c>
      <c r="AI122" s="116">
        <v>155</v>
      </c>
    </row>
    <row r="123" spans="2:35" x14ac:dyDescent="0.25">
      <c r="B123" s="105">
        <v>122</v>
      </c>
      <c r="D123" s="2"/>
      <c r="E123" s="7" t="s">
        <v>234</v>
      </c>
      <c r="F123" s="66">
        <v>20000000</v>
      </c>
      <c r="G123" s="109">
        <f t="shared" si="6"/>
        <v>0</v>
      </c>
      <c r="H123" s="4"/>
      <c r="I123" s="2"/>
      <c r="J123" s="4"/>
      <c r="K123" s="4"/>
      <c r="M123" s="2"/>
      <c r="N123" s="7" t="s">
        <v>66</v>
      </c>
      <c r="O123" s="66"/>
      <c r="P123" s="109">
        <f t="shared" si="7"/>
        <v>0</v>
      </c>
      <c r="Q123" s="4"/>
      <c r="R123" s="2"/>
      <c r="S123" s="4"/>
      <c r="T123" s="4"/>
      <c r="AB123" s="116">
        <v>156</v>
      </c>
      <c r="AC123" s="116">
        <v>156</v>
      </c>
      <c r="AD123" s="116">
        <v>156</v>
      </c>
      <c r="AE123" s="116">
        <v>156</v>
      </c>
      <c r="AF123" s="116">
        <v>156</v>
      </c>
      <c r="AG123" s="116">
        <v>156</v>
      </c>
      <c r="AH123" s="116">
        <v>156</v>
      </c>
      <c r="AI123" s="116">
        <v>156</v>
      </c>
    </row>
    <row r="124" spans="2:35" x14ac:dyDescent="0.25">
      <c r="B124" s="105">
        <v>123</v>
      </c>
      <c r="D124" s="2"/>
      <c r="E124" s="7" t="s">
        <v>235</v>
      </c>
      <c r="F124" s="66">
        <v>20000000</v>
      </c>
      <c r="G124" s="109">
        <f t="shared" si="6"/>
        <v>0</v>
      </c>
      <c r="H124" s="4"/>
      <c r="I124" s="2"/>
      <c r="J124" s="4"/>
      <c r="K124" s="4"/>
      <c r="M124" s="2"/>
      <c r="N124" s="7" t="s">
        <v>67</v>
      </c>
      <c r="O124" s="66">
        <v>9999999999</v>
      </c>
      <c r="P124" s="109">
        <f t="shared" si="7"/>
        <v>0</v>
      </c>
      <c r="Q124" s="4"/>
      <c r="R124" s="2"/>
      <c r="S124" s="4"/>
      <c r="T124" s="4"/>
      <c r="AB124" s="116">
        <v>157</v>
      </c>
      <c r="AC124" s="116">
        <v>157</v>
      </c>
      <c r="AD124" s="116">
        <v>157</v>
      </c>
      <c r="AE124" s="116">
        <v>157</v>
      </c>
      <c r="AF124" s="116">
        <v>157</v>
      </c>
      <c r="AG124" s="116">
        <v>157</v>
      </c>
      <c r="AH124" s="116">
        <v>157</v>
      </c>
      <c r="AI124" s="116">
        <v>157</v>
      </c>
    </row>
    <row r="125" spans="2:35" x14ac:dyDescent="0.25">
      <c r="B125" s="105">
        <v>124</v>
      </c>
      <c r="D125" s="2"/>
      <c r="E125" s="7" t="s">
        <v>236</v>
      </c>
      <c r="F125" s="66">
        <v>20000000</v>
      </c>
      <c r="G125" s="109">
        <f t="shared" si="6"/>
        <v>0</v>
      </c>
      <c r="H125" s="4"/>
      <c r="I125" s="2"/>
      <c r="J125" s="4"/>
      <c r="K125" s="4"/>
      <c r="M125" s="2"/>
      <c r="N125" s="7" t="s">
        <v>68</v>
      </c>
      <c r="O125" s="66"/>
      <c r="P125" s="109">
        <f t="shared" si="7"/>
        <v>0</v>
      </c>
      <c r="Q125" s="4"/>
      <c r="R125" s="2"/>
      <c r="S125" s="4"/>
      <c r="T125" s="4"/>
      <c r="AB125" s="116">
        <v>158</v>
      </c>
      <c r="AC125" s="116">
        <v>158</v>
      </c>
      <c r="AD125" s="116">
        <v>158</v>
      </c>
      <c r="AE125" s="116">
        <v>158</v>
      </c>
      <c r="AF125" s="116">
        <v>158</v>
      </c>
      <c r="AG125" s="116">
        <v>158</v>
      </c>
      <c r="AH125" s="116">
        <v>158</v>
      </c>
      <c r="AI125" s="116">
        <v>158</v>
      </c>
    </row>
    <row r="126" spans="2:35" x14ac:dyDescent="0.25">
      <c r="B126" s="105">
        <v>125</v>
      </c>
      <c r="D126" s="2"/>
      <c r="E126" s="7" t="s">
        <v>237</v>
      </c>
      <c r="F126" s="66">
        <v>20000000</v>
      </c>
      <c r="G126" s="109">
        <f t="shared" si="6"/>
        <v>0</v>
      </c>
      <c r="H126" s="4"/>
      <c r="I126" s="2"/>
      <c r="J126" s="4"/>
      <c r="K126" s="4"/>
      <c r="M126" s="2"/>
      <c r="N126" s="7" t="s">
        <v>69</v>
      </c>
      <c r="O126" s="66"/>
      <c r="P126" s="109">
        <f t="shared" si="7"/>
        <v>0</v>
      </c>
      <c r="Q126" s="4"/>
      <c r="R126" s="2"/>
      <c r="S126" s="4"/>
      <c r="T126" s="4"/>
      <c r="AB126" s="116">
        <v>159</v>
      </c>
      <c r="AC126" s="116">
        <v>159</v>
      </c>
      <c r="AD126" s="116">
        <v>159</v>
      </c>
      <c r="AE126" s="116">
        <v>159</v>
      </c>
      <c r="AF126" s="116">
        <v>159</v>
      </c>
      <c r="AG126" s="116">
        <v>159</v>
      </c>
      <c r="AH126" s="116">
        <v>159</v>
      </c>
      <c r="AI126" s="116">
        <v>159</v>
      </c>
    </row>
    <row r="127" spans="2:35" x14ac:dyDescent="0.25">
      <c r="B127" s="105">
        <v>126</v>
      </c>
      <c r="D127" s="2"/>
      <c r="E127" s="7" t="s">
        <v>238</v>
      </c>
      <c r="F127" s="66">
        <v>20000000</v>
      </c>
      <c r="G127" s="109">
        <f t="shared" si="6"/>
        <v>0</v>
      </c>
      <c r="H127" s="4"/>
      <c r="I127" s="2"/>
      <c r="J127" s="4"/>
      <c r="K127" s="4"/>
      <c r="M127" s="2"/>
      <c r="N127" s="7" t="s">
        <v>70</v>
      </c>
      <c r="O127" s="66"/>
      <c r="P127" s="109">
        <f t="shared" si="7"/>
        <v>0</v>
      </c>
      <c r="Q127" s="4"/>
      <c r="R127" s="2"/>
      <c r="S127" s="4"/>
      <c r="T127" s="4"/>
      <c r="AB127" s="116">
        <v>160</v>
      </c>
      <c r="AC127" s="116">
        <v>160</v>
      </c>
      <c r="AD127" s="116">
        <v>160</v>
      </c>
      <c r="AE127" s="116">
        <v>160</v>
      </c>
      <c r="AF127" s="116">
        <v>160</v>
      </c>
      <c r="AG127" s="116">
        <v>160</v>
      </c>
      <c r="AH127" s="116">
        <v>160</v>
      </c>
      <c r="AI127" s="116">
        <v>160</v>
      </c>
    </row>
    <row r="128" spans="2:35" x14ac:dyDescent="0.25">
      <c r="B128" s="105">
        <v>127</v>
      </c>
      <c r="D128" s="2"/>
      <c r="E128" s="7" t="s">
        <v>239</v>
      </c>
      <c r="F128" s="66">
        <v>20000000</v>
      </c>
      <c r="G128" s="109">
        <f t="shared" si="6"/>
        <v>0</v>
      </c>
      <c r="H128" s="4"/>
      <c r="I128" s="2"/>
      <c r="J128" s="4"/>
      <c r="K128" s="4"/>
      <c r="M128" s="2"/>
      <c r="N128" s="7" t="s">
        <v>71</v>
      </c>
      <c r="O128" s="66"/>
      <c r="P128" s="109">
        <f t="shared" si="7"/>
        <v>0</v>
      </c>
      <c r="Q128" s="4"/>
      <c r="R128" s="2"/>
      <c r="S128" s="4"/>
      <c r="T128" s="4"/>
      <c r="AB128" s="116">
        <v>161</v>
      </c>
      <c r="AC128" s="116">
        <v>161</v>
      </c>
      <c r="AD128" s="116">
        <v>161</v>
      </c>
      <c r="AE128" s="116">
        <v>161</v>
      </c>
      <c r="AF128" s="116">
        <v>161</v>
      </c>
      <c r="AG128" s="116">
        <v>161</v>
      </c>
      <c r="AH128" s="116">
        <v>161</v>
      </c>
      <c r="AI128" s="116">
        <v>161</v>
      </c>
    </row>
    <row r="129" spans="2:35" x14ac:dyDescent="0.25">
      <c r="B129" s="105">
        <v>128</v>
      </c>
      <c r="D129" s="2"/>
      <c r="E129" s="7" t="s">
        <v>240</v>
      </c>
      <c r="F129" s="66">
        <v>20000000</v>
      </c>
      <c r="G129" s="109">
        <f t="shared" si="6"/>
        <v>0</v>
      </c>
      <c r="H129" s="4"/>
      <c r="I129" s="2"/>
      <c r="J129" s="4"/>
      <c r="K129" s="4"/>
      <c r="M129" s="2"/>
      <c r="N129" s="7" t="s">
        <v>72</v>
      </c>
      <c r="O129" s="66"/>
      <c r="P129" s="109">
        <f t="shared" si="7"/>
        <v>0</v>
      </c>
      <c r="Q129" s="4"/>
      <c r="R129" s="2"/>
      <c r="S129" s="4"/>
      <c r="T129" s="4"/>
      <c r="AB129" s="116">
        <v>162</v>
      </c>
      <c r="AC129" s="116">
        <v>162</v>
      </c>
      <c r="AD129" s="116">
        <v>162</v>
      </c>
      <c r="AE129" s="116">
        <v>162</v>
      </c>
      <c r="AF129" s="116">
        <v>162</v>
      </c>
      <c r="AG129" s="116">
        <v>162</v>
      </c>
      <c r="AH129" s="116">
        <v>162</v>
      </c>
      <c r="AI129" s="116">
        <v>162</v>
      </c>
    </row>
    <row r="130" spans="2:35" x14ac:dyDescent="0.25">
      <c r="B130" s="105">
        <v>129</v>
      </c>
      <c r="D130" s="2"/>
      <c r="E130" s="11" t="s">
        <v>241</v>
      </c>
      <c r="F130" s="69">
        <f>SUM(F131:F133)</f>
        <v>60000000</v>
      </c>
      <c r="G130" s="60">
        <f>SUM(G131:G133)</f>
        <v>0</v>
      </c>
      <c r="H130" s="4"/>
      <c r="I130" s="2"/>
      <c r="J130" s="4"/>
      <c r="K130" s="4"/>
      <c r="M130" s="2"/>
      <c r="N130" s="11" t="s">
        <v>73</v>
      </c>
      <c r="O130" s="69">
        <f>SUM(O131:O133)</f>
        <v>0</v>
      </c>
      <c r="P130" s="60">
        <f>SUM(P131:P133)</f>
        <v>0</v>
      </c>
      <c r="Q130" s="4"/>
      <c r="R130" s="2"/>
      <c r="S130" s="4"/>
      <c r="T130" s="4"/>
      <c r="AB130" s="116">
        <v>163</v>
      </c>
      <c r="AC130" s="116">
        <v>163</v>
      </c>
      <c r="AD130" s="116">
        <v>163</v>
      </c>
      <c r="AE130" s="116">
        <v>163</v>
      </c>
      <c r="AF130" s="116">
        <v>163</v>
      </c>
      <c r="AG130" s="116">
        <v>163</v>
      </c>
      <c r="AH130" s="116">
        <v>163</v>
      </c>
      <c r="AI130" s="116">
        <v>163</v>
      </c>
    </row>
    <row r="131" spans="2:35" x14ac:dyDescent="0.25">
      <c r="B131" s="105">
        <v>130</v>
      </c>
      <c r="D131" s="2"/>
      <c r="E131" s="7" t="s">
        <v>74</v>
      </c>
      <c r="F131" s="66">
        <v>20000000</v>
      </c>
      <c r="G131" s="109">
        <f>IF(($C$99=0),0,(F131/$C$99))</f>
        <v>0</v>
      </c>
      <c r="H131" s="4"/>
      <c r="I131" s="2"/>
      <c r="J131" s="4"/>
      <c r="K131" s="4"/>
      <c r="M131" s="2"/>
      <c r="N131" s="7" t="s">
        <v>74</v>
      </c>
      <c r="O131" s="66"/>
      <c r="P131" s="109">
        <f>IF(($C$99=0),0,(O131/$C$99))</f>
        <v>0</v>
      </c>
      <c r="Q131" s="4"/>
      <c r="R131" s="2"/>
      <c r="S131" s="4"/>
      <c r="T131" s="4"/>
      <c r="AB131" s="116">
        <v>164</v>
      </c>
      <c r="AC131" s="116">
        <v>164</v>
      </c>
      <c r="AD131" s="116">
        <v>164</v>
      </c>
      <c r="AE131" s="116">
        <v>164</v>
      </c>
      <c r="AF131" s="116">
        <v>164</v>
      </c>
      <c r="AG131" s="116">
        <v>164</v>
      </c>
      <c r="AH131" s="116">
        <v>164</v>
      </c>
      <c r="AI131" s="116">
        <v>164</v>
      </c>
    </row>
    <row r="132" spans="2:35" x14ac:dyDescent="0.25">
      <c r="B132" s="105">
        <v>131</v>
      </c>
      <c r="D132" s="2"/>
      <c r="E132" s="7" t="s">
        <v>75</v>
      </c>
      <c r="F132" s="66">
        <v>20000000</v>
      </c>
      <c r="G132" s="109">
        <f>IF(($C$99=0),0,(F132/$C$99))</f>
        <v>0</v>
      </c>
      <c r="H132" s="4"/>
      <c r="I132" s="2"/>
      <c r="J132" s="4"/>
      <c r="K132" s="4"/>
      <c r="M132" s="2"/>
      <c r="N132" s="7" t="s">
        <v>75</v>
      </c>
      <c r="O132" s="66"/>
      <c r="P132" s="109">
        <f t="shared" ref="P132:P135" si="8">IF(($C$99=0),0,(O132/$C$99))</f>
        <v>0</v>
      </c>
      <c r="Q132" s="4"/>
      <c r="R132" s="2"/>
      <c r="S132" s="4"/>
      <c r="T132" s="4"/>
      <c r="AB132" s="116">
        <v>165</v>
      </c>
      <c r="AC132" s="116">
        <v>165</v>
      </c>
      <c r="AD132" s="116">
        <v>165</v>
      </c>
      <c r="AE132" s="116">
        <v>165</v>
      </c>
      <c r="AF132" s="116">
        <v>165</v>
      </c>
      <c r="AG132" s="116">
        <v>165</v>
      </c>
      <c r="AH132" s="116">
        <v>165</v>
      </c>
      <c r="AI132" s="116">
        <v>165</v>
      </c>
    </row>
    <row r="133" spans="2:35" x14ac:dyDescent="0.25">
      <c r="B133" s="105">
        <v>132</v>
      </c>
      <c r="D133" s="2"/>
      <c r="E133" s="7" t="s">
        <v>242</v>
      </c>
      <c r="F133" s="66">
        <v>20000000</v>
      </c>
      <c r="G133" s="109">
        <f>IF(($C$99=0),0,(F133/$C$99))</f>
        <v>0</v>
      </c>
      <c r="H133" s="4"/>
      <c r="I133" s="2"/>
      <c r="J133" s="4"/>
      <c r="K133" s="4"/>
      <c r="M133" s="2"/>
      <c r="N133" s="7" t="s">
        <v>76</v>
      </c>
      <c r="O133" s="66"/>
      <c r="P133" s="109">
        <f t="shared" si="8"/>
        <v>0</v>
      </c>
      <c r="Q133" s="4"/>
      <c r="R133" s="2"/>
      <c r="S133" s="4"/>
      <c r="T133" s="4"/>
      <c r="AB133" s="116">
        <v>166</v>
      </c>
      <c r="AC133" s="116">
        <v>166</v>
      </c>
      <c r="AD133" s="116">
        <v>166</v>
      </c>
      <c r="AE133" s="116">
        <v>166</v>
      </c>
      <c r="AF133" s="116">
        <v>166</v>
      </c>
      <c r="AG133" s="116">
        <v>166</v>
      </c>
      <c r="AH133" s="116">
        <v>166</v>
      </c>
      <c r="AI133" s="116">
        <v>166</v>
      </c>
    </row>
    <row r="134" spans="2:35" x14ac:dyDescent="0.25">
      <c r="B134" s="105">
        <v>133</v>
      </c>
      <c r="D134" s="2"/>
      <c r="E134" s="11" t="s">
        <v>243</v>
      </c>
      <c r="F134" s="69">
        <v>20000000</v>
      </c>
      <c r="G134" s="60">
        <f>IF(($C$99=0),0,(F134/$C$99))</f>
        <v>0</v>
      </c>
      <c r="H134" s="4"/>
      <c r="I134" s="2"/>
      <c r="J134" s="4"/>
      <c r="K134" s="4"/>
      <c r="M134" s="2"/>
      <c r="N134" s="11" t="s">
        <v>77</v>
      </c>
      <c r="O134" s="69">
        <v>23333330000</v>
      </c>
      <c r="P134" s="60">
        <f t="shared" si="8"/>
        <v>0</v>
      </c>
      <c r="Q134" s="4"/>
      <c r="R134" s="2"/>
      <c r="S134" s="4"/>
      <c r="T134" s="4"/>
      <c r="AB134" s="116">
        <v>167</v>
      </c>
      <c r="AC134" s="116">
        <v>167</v>
      </c>
      <c r="AD134" s="116">
        <v>167</v>
      </c>
      <c r="AE134" s="116">
        <v>167</v>
      </c>
      <c r="AF134" s="116">
        <v>167</v>
      </c>
      <c r="AG134" s="116">
        <v>167</v>
      </c>
      <c r="AH134" s="116">
        <v>167</v>
      </c>
      <c r="AI134" s="116">
        <v>167</v>
      </c>
    </row>
    <row r="135" spans="2:35" x14ac:dyDescent="0.25">
      <c r="B135" s="105">
        <v>134</v>
      </c>
      <c r="D135" s="2"/>
      <c r="E135" s="11" t="s">
        <v>244</v>
      </c>
      <c r="F135" s="69">
        <v>20000000</v>
      </c>
      <c r="G135" s="60">
        <f t="shared" ref="G135" si="9">IF(($C$99=0),0,(F135/$C$99))</f>
        <v>0</v>
      </c>
      <c r="H135" s="4"/>
      <c r="I135" s="2"/>
      <c r="J135" s="4"/>
      <c r="K135" s="4"/>
      <c r="M135" s="2"/>
      <c r="N135" s="11" t="s">
        <v>78</v>
      </c>
      <c r="O135" s="69">
        <v>0</v>
      </c>
      <c r="P135" s="60">
        <f t="shared" si="8"/>
        <v>0</v>
      </c>
      <c r="Q135" s="4"/>
      <c r="R135" s="2"/>
      <c r="S135" s="4"/>
      <c r="T135" s="4"/>
      <c r="AB135" s="116">
        <v>168</v>
      </c>
      <c r="AC135" s="116">
        <v>168</v>
      </c>
      <c r="AD135" s="116">
        <v>168</v>
      </c>
      <c r="AE135" s="116">
        <v>168</v>
      </c>
      <c r="AF135" s="116">
        <v>168</v>
      </c>
      <c r="AG135" s="116">
        <v>168</v>
      </c>
      <c r="AH135" s="116">
        <v>168</v>
      </c>
      <c r="AI135" s="116">
        <v>168</v>
      </c>
    </row>
    <row r="136" spans="2:35" x14ac:dyDescent="0.25">
      <c r="B136" s="105">
        <v>135</v>
      </c>
      <c r="D136" s="2"/>
      <c r="E136" s="12" t="s">
        <v>205</v>
      </c>
      <c r="F136" s="70">
        <f>F101+F130+F134+F135</f>
        <v>660000000</v>
      </c>
      <c r="G136" s="111">
        <v>1</v>
      </c>
      <c r="H136" s="4"/>
      <c r="I136" s="2"/>
      <c r="J136" s="4"/>
      <c r="K136" s="4"/>
      <c r="M136" s="2"/>
      <c r="N136" s="12" t="s">
        <v>30</v>
      </c>
      <c r="O136" s="70">
        <f>O101+O130+O134+O135</f>
        <v>103333329992</v>
      </c>
      <c r="P136" s="111">
        <f>P101+P130+P134+P135</f>
        <v>0</v>
      </c>
      <c r="Q136" s="4"/>
      <c r="R136" s="2"/>
      <c r="S136" s="4"/>
      <c r="T136" s="4"/>
      <c r="AB136" s="116">
        <v>169</v>
      </c>
      <c r="AC136" s="116">
        <v>169</v>
      </c>
      <c r="AD136" s="116">
        <v>169</v>
      </c>
      <c r="AE136" s="116">
        <v>169</v>
      </c>
      <c r="AF136" s="116">
        <v>169</v>
      </c>
      <c r="AG136" s="116">
        <v>169</v>
      </c>
      <c r="AH136" s="116">
        <v>169</v>
      </c>
      <c r="AI136" s="116">
        <v>169</v>
      </c>
    </row>
    <row r="137" spans="2:35" x14ac:dyDescent="0.25">
      <c r="B137" s="105">
        <v>136</v>
      </c>
      <c r="D137" s="2"/>
      <c r="E137" s="2"/>
      <c r="F137" s="4"/>
      <c r="G137" s="4"/>
      <c r="H137" s="4"/>
      <c r="I137" s="2"/>
      <c r="J137" s="4"/>
      <c r="K137" s="4"/>
      <c r="M137" s="2"/>
      <c r="N137" s="2"/>
      <c r="O137" s="4"/>
      <c r="P137" s="4"/>
      <c r="Q137" s="4"/>
      <c r="R137" s="2"/>
      <c r="S137" s="4"/>
      <c r="T137" s="4"/>
      <c r="AB137" s="116">
        <v>170</v>
      </c>
      <c r="AC137" s="116">
        <v>170</v>
      </c>
      <c r="AD137" s="116">
        <v>170</v>
      </c>
      <c r="AE137" s="116">
        <v>170</v>
      </c>
      <c r="AF137" s="116">
        <v>170</v>
      </c>
      <c r="AG137" s="116">
        <v>170</v>
      </c>
      <c r="AH137" s="116">
        <v>170</v>
      </c>
      <c r="AI137" s="116">
        <v>170</v>
      </c>
    </row>
    <row r="138" spans="2:35" x14ac:dyDescent="0.25">
      <c r="B138" s="105">
        <v>137</v>
      </c>
      <c r="D138" s="2"/>
      <c r="E138" s="13" t="s">
        <v>245</v>
      </c>
      <c r="F138" s="17"/>
      <c r="G138" s="17"/>
      <c r="H138" s="28"/>
      <c r="I138" s="28"/>
      <c r="J138" s="28"/>
      <c r="K138" s="29"/>
      <c r="M138" s="2"/>
      <c r="N138" s="13" t="s">
        <v>79</v>
      </c>
      <c r="O138" s="17"/>
      <c r="P138" s="17"/>
      <c r="Q138" s="28"/>
      <c r="R138" s="28"/>
      <c r="S138" s="28"/>
      <c r="T138" s="29"/>
      <c r="AB138" s="116">
        <v>171</v>
      </c>
      <c r="AC138" s="116">
        <v>171</v>
      </c>
      <c r="AD138" s="116">
        <v>171</v>
      </c>
      <c r="AE138" s="116">
        <v>171</v>
      </c>
      <c r="AF138" s="116">
        <v>171</v>
      </c>
      <c r="AG138" s="116">
        <v>171</v>
      </c>
      <c r="AH138" s="116">
        <v>171</v>
      </c>
      <c r="AI138" s="116">
        <v>171</v>
      </c>
    </row>
    <row r="139" spans="2:35" x14ac:dyDescent="0.25">
      <c r="B139" s="105">
        <v>138</v>
      </c>
      <c r="D139" s="2"/>
      <c r="E139" s="18"/>
      <c r="F139" s="19" t="s">
        <v>198</v>
      </c>
      <c r="G139" s="22"/>
      <c r="H139" s="22"/>
      <c r="I139" s="19" t="s">
        <v>246</v>
      </c>
      <c r="J139" s="272" t="s">
        <v>247</v>
      </c>
      <c r="K139" s="273"/>
      <c r="M139" s="2"/>
      <c r="N139" s="18"/>
      <c r="O139" s="19" t="s">
        <v>24</v>
      </c>
      <c r="P139" s="22"/>
      <c r="Q139" s="22"/>
      <c r="R139" s="19" t="s">
        <v>80</v>
      </c>
      <c r="S139" s="272" t="s">
        <v>117</v>
      </c>
      <c r="T139" s="273"/>
      <c r="AB139" s="116">
        <v>172</v>
      </c>
      <c r="AC139" s="116">
        <v>172</v>
      </c>
      <c r="AD139" s="116">
        <v>172</v>
      </c>
      <c r="AE139" s="116">
        <v>172</v>
      </c>
      <c r="AF139" s="116">
        <v>172</v>
      </c>
      <c r="AG139" s="116">
        <v>172</v>
      </c>
      <c r="AH139" s="116">
        <v>172</v>
      </c>
      <c r="AI139" s="116">
        <v>172</v>
      </c>
    </row>
    <row r="140" spans="2:35" x14ac:dyDescent="0.25">
      <c r="B140" s="105">
        <v>139</v>
      </c>
      <c r="D140" s="2"/>
      <c r="E140" s="7" t="s">
        <v>248</v>
      </c>
      <c r="F140" s="66">
        <v>20000000</v>
      </c>
      <c r="G140" s="30"/>
      <c r="H140" s="30"/>
      <c r="I140" s="108">
        <f>IF(($C$113=0),0,(F140/$C$113))</f>
        <v>0</v>
      </c>
      <c r="J140" s="252">
        <f>IF(($C$99=0),0,(F140/$C$99))</f>
        <v>0</v>
      </c>
      <c r="K140" s="253"/>
      <c r="M140" s="2"/>
      <c r="N140" s="7" t="s">
        <v>152</v>
      </c>
      <c r="O140" s="66">
        <v>0</v>
      </c>
      <c r="P140" s="30"/>
      <c r="Q140" s="30"/>
      <c r="R140" s="108">
        <f>IF(($C$113=0),0,(O140/$C$113))</f>
        <v>0</v>
      </c>
      <c r="S140" s="252">
        <f>IF(($C$99=0),0,(O140/$C$99))</f>
        <v>0</v>
      </c>
      <c r="T140" s="253"/>
      <c r="AB140" s="116">
        <v>173</v>
      </c>
      <c r="AC140" s="116">
        <v>173</v>
      </c>
      <c r="AD140" s="116">
        <v>173</v>
      </c>
      <c r="AE140" s="116">
        <v>173</v>
      </c>
      <c r="AF140" s="116">
        <v>173</v>
      </c>
      <c r="AG140" s="116">
        <v>173</v>
      </c>
      <c r="AH140" s="116">
        <v>173</v>
      </c>
      <c r="AI140" s="116">
        <v>173</v>
      </c>
    </row>
    <row r="141" spans="2:35" x14ac:dyDescent="0.25">
      <c r="B141" s="105">
        <v>140</v>
      </c>
      <c r="D141" s="2"/>
      <c r="E141" s="7" t="s">
        <v>249</v>
      </c>
      <c r="F141" s="66">
        <v>20000000</v>
      </c>
      <c r="G141" s="30"/>
      <c r="H141" s="30"/>
      <c r="I141" s="108">
        <f t="shared" ref="I141:I149" si="10">IF(($C$113=0),0,(F141/$C$113))</f>
        <v>0</v>
      </c>
      <c r="J141" s="252">
        <f t="shared" ref="J141:J149" si="11">IF(($C$99=0),0,(F141/$C$99))</f>
        <v>0</v>
      </c>
      <c r="K141" s="253"/>
      <c r="M141" s="2"/>
      <c r="N141" s="7" t="s">
        <v>81</v>
      </c>
      <c r="O141" s="66">
        <v>9999999999</v>
      </c>
      <c r="P141" s="30"/>
      <c r="Q141" s="30"/>
      <c r="R141" s="108">
        <f t="shared" ref="R141:R149" si="12">IF(($C$113=0),0,(O141/$C$113))</f>
        <v>0</v>
      </c>
      <c r="S141" s="252">
        <f t="shared" ref="S141:S149" si="13">IF(($C$99=0),0,(O141/$C$99))</f>
        <v>0</v>
      </c>
      <c r="T141" s="253"/>
      <c r="AB141" s="116">
        <v>174</v>
      </c>
      <c r="AC141" s="116">
        <v>174</v>
      </c>
      <c r="AD141" s="116">
        <v>174</v>
      </c>
      <c r="AE141" s="116">
        <v>174</v>
      </c>
      <c r="AF141" s="116">
        <v>174</v>
      </c>
      <c r="AG141" s="116">
        <v>174</v>
      </c>
      <c r="AH141" s="116">
        <v>174</v>
      </c>
      <c r="AI141" s="116">
        <v>174</v>
      </c>
    </row>
    <row r="142" spans="2:35" x14ac:dyDescent="0.25">
      <c r="B142" s="105">
        <v>141</v>
      </c>
      <c r="D142" s="2"/>
      <c r="E142" s="7" t="s">
        <v>250</v>
      </c>
      <c r="F142" s="66">
        <v>20000000</v>
      </c>
      <c r="G142" s="30"/>
      <c r="H142" s="30"/>
      <c r="I142" s="108">
        <f t="shared" si="10"/>
        <v>0</v>
      </c>
      <c r="J142" s="252">
        <f t="shared" si="11"/>
        <v>0</v>
      </c>
      <c r="K142" s="253"/>
      <c r="M142" s="2"/>
      <c r="N142" s="7" t="s">
        <v>82</v>
      </c>
      <c r="O142" s="66">
        <v>9999999999</v>
      </c>
      <c r="P142" s="30"/>
      <c r="Q142" s="30"/>
      <c r="R142" s="108">
        <f t="shared" si="12"/>
        <v>0</v>
      </c>
      <c r="S142" s="252">
        <f t="shared" si="13"/>
        <v>0</v>
      </c>
      <c r="T142" s="253"/>
      <c r="AB142" s="116">
        <v>175</v>
      </c>
      <c r="AC142" s="116">
        <v>175</v>
      </c>
      <c r="AD142" s="116">
        <v>175</v>
      </c>
      <c r="AE142" s="116">
        <v>175</v>
      </c>
      <c r="AF142" s="116">
        <v>175</v>
      </c>
      <c r="AG142" s="116">
        <v>175</v>
      </c>
      <c r="AH142" s="116">
        <v>175</v>
      </c>
      <c r="AI142" s="116">
        <v>175</v>
      </c>
    </row>
    <row r="143" spans="2:35" x14ac:dyDescent="0.25">
      <c r="B143" s="105">
        <v>142</v>
      </c>
      <c r="D143" s="2"/>
      <c r="E143" s="7" t="s">
        <v>251</v>
      </c>
      <c r="F143" s="66">
        <v>20000000</v>
      </c>
      <c r="G143" s="30"/>
      <c r="H143" s="30"/>
      <c r="I143" s="108">
        <f t="shared" si="10"/>
        <v>0</v>
      </c>
      <c r="J143" s="252">
        <f t="shared" si="11"/>
        <v>0</v>
      </c>
      <c r="K143" s="253"/>
      <c r="M143" s="2"/>
      <c r="N143" s="7" t="s">
        <v>83</v>
      </c>
      <c r="O143" s="66">
        <v>9999999999</v>
      </c>
      <c r="P143" s="30"/>
      <c r="Q143" s="30"/>
      <c r="R143" s="108">
        <f t="shared" si="12"/>
        <v>0</v>
      </c>
      <c r="S143" s="252">
        <f t="shared" si="13"/>
        <v>0</v>
      </c>
      <c r="T143" s="253"/>
      <c r="AB143" s="116">
        <v>176</v>
      </c>
      <c r="AC143" s="116">
        <v>176</v>
      </c>
      <c r="AD143" s="116">
        <v>176</v>
      </c>
      <c r="AE143" s="116">
        <v>176</v>
      </c>
      <c r="AF143" s="116">
        <v>176</v>
      </c>
      <c r="AG143" s="116">
        <v>176</v>
      </c>
      <c r="AH143" s="116">
        <v>176</v>
      </c>
      <c r="AI143" s="116">
        <v>176</v>
      </c>
    </row>
    <row r="144" spans="2:35" x14ac:dyDescent="0.25">
      <c r="B144" s="105">
        <v>143</v>
      </c>
      <c r="D144" s="2"/>
      <c r="E144" s="7" t="s">
        <v>84</v>
      </c>
      <c r="F144" s="66">
        <v>20000000</v>
      </c>
      <c r="G144" s="30"/>
      <c r="H144" s="30"/>
      <c r="I144" s="108">
        <f t="shared" si="10"/>
        <v>0</v>
      </c>
      <c r="J144" s="252">
        <f t="shared" si="11"/>
        <v>0</v>
      </c>
      <c r="K144" s="253"/>
      <c r="M144" s="2"/>
      <c r="N144" s="7" t="s">
        <v>84</v>
      </c>
      <c r="O144" s="66">
        <v>9999999999</v>
      </c>
      <c r="P144" s="30"/>
      <c r="Q144" s="30"/>
      <c r="R144" s="108">
        <f t="shared" si="12"/>
        <v>0</v>
      </c>
      <c r="S144" s="252">
        <f t="shared" si="13"/>
        <v>0</v>
      </c>
      <c r="T144" s="253"/>
      <c r="AB144" s="116">
        <v>177</v>
      </c>
      <c r="AC144" s="116">
        <v>177</v>
      </c>
      <c r="AD144" s="116">
        <v>177</v>
      </c>
      <c r="AE144" s="116">
        <v>177</v>
      </c>
      <c r="AF144" s="116">
        <v>177</v>
      </c>
      <c r="AG144" s="116">
        <v>177</v>
      </c>
      <c r="AH144" s="116">
        <v>177</v>
      </c>
      <c r="AI144" s="116">
        <v>177</v>
      </c>
    </row>
    <row r="145" spans="2:35" x14ac:dyDescent="0.25">
      <c r="B145" s="105">
        <v>144</v>
      </c>
      <c r="D145" s="2"/>
      <c r="E145" s="7" t="s">
        <v>252</v>
      </c>
      <c r="F145" s="66">
        <v>20000000</v>
      </c>
      <c r="G145" s="30"/>
      <c r="H145" s="30"/>
      <c r="I145" s="108">
        <f t="shared" si="10"/>
        <v>0</v>
      </c>
      <c r="J145" s="252">
        <f t="shared" si="11"/>
        <v>0</v>
      </c>
      <c r="K145" s="253"/>
      <c r="M145" s="2"/>
      <c r="N145" s="7" t="s">
        <v>85</v>
      </c>
      <c r="O145" s="66">
        <v>9999999999</v>
      </c>
      <c r="P145" s="30"/>
      <c r="Q145" s="30"/>
      <c r="R145" s="108">
        <f t="shared" si="12"/>
        <v>0</v>
      </c>
      <c r="S145" s="252">
        <f t="shared" si="13"/>
        <v>0</v>
      </c>
      <c r="T145" s="253"/>
      <c r="AB145" s="116">
        <v>178</v>
      </c>
      <c r="AC145" s="116">
        <v>178</v>
      </c>
      <c r="AD145" s="116">
        <v>178</v>
      </c>
      <c r="AE145" s="116">
        <v>178</v>
      </c>
      <c r="AF145" s="116">
        <v>178</v>
      </c>
      <c r="AG145" s="116">
        <v>178</v>
      </c>
      <c r="AH145" s="116">
        <v>178</v>
      </c>
      <c r="AI145" s="116">
        <v>178</v>
      </c>
    </row>
    <row r="146" spans="2:35" ht="15" customHeight="1" x14ac:dyDescent="0.25">
      <c r="B146" s="105">
        <v>145</v>
      </c>
      <c r="D146" s="2"/>
      <c r="E146" s="7" t="s">
        <v>253</v>
      </c>
      <c r="F146" s="66">
        <v>20000000</v>
      </c>
      <c r="G146" s="30"/>
      <c r="H146" s="30"/>
      <c r="I146" s="108">
        <f t="shared" si="10"/>
        <v>0</v>
      </c>
      <c r="J146" s="252">
        <f t="shared" si="11"/>
        <v>0</v>
      </c>
      <c r="K146" s="253"/>
      <c r="M146" s="2"/>
      <c r="N146" s="7" t="s">
        <v>86</v>
      </c>
      <c r="O146" s="66">
        <v>9999999999</v>
      </c>
      <c r="P146" s="30"/>
      <c r="Q146" s="30"/>
      <c r="R146" s="108">
        <f t="shared" si="12"/>
        <v>0</v>
      </c>
      <c r="S146" s="252">
        <f t="shared" si="13"/>
        <v>0</v>
      </c>
      <c r="T146" s="253"/>
      <c r="AB146" s="116">
        <v>179</v>
      </c>
      <c r="AC146" s="116">
        <v>179</v>
      </c>
      <c r="AD146" s="116">
        <v>179</v>
      </c>
      <c r="AE146" s="116">
        <v>179</v>
      </c>
      <c r="AF146" s="116">
        <v>179</v>
      </c>
      <c r="AG146" s="116">
        <v>179</v>
      </c>
      <c r="AH146" s="116">
        <v>179</v>
      </c>
      <c r="AI146" s="116">
        <v>179</v>
      </c>
    </row>
    <row r="147" spans="2:35" ht="15" customHeight="1" x14ac:dyDescent="0.25">
      <c r="B147" s="105">
        <v>146</v>
      </c>
      <c r="D147" s="2"/>
      <c r="E147" s="7" t="s">
        <v>254</v>
      </c>
      <c r="F147" s="66">
        <v>20000000</v>
      </c>
      <c r="G147" s="30"/>
      <c r="H147" s="30"/>
      <c r="I147" s="108">
        <f t="shared" si="10"/>
        <v>0</v>
      </c>
      <c r="J147" s="252">
        <f t="shared" si="11"/>
        <v>0</v>
      </c>
      <c r="K147" s="253"/>
      <c r="M147" s="2"/>
      <c r="N147" s="7" t="s">
        <v>87</v>
      </c>
      <c r="O147" s="66">
        <v>9999999999</v>
      </c>
      <c r="P147" s="30"/>
      <c r="Q147" s="30"/>
      <c r="R147" s="108">
        <f t="shared" si="12"/>
        <v>0</v>
      </c>
      <c r="S147" s="252">
        <f t="shared" si="13"/>
        <v>0</v>
      </c>
      <c r="T147" s="253"/>
      <c r="AB147" s="116">
        <v>180</v>
      </c>
      <c r="AC147" s="116">
        <v>180</v>
      </c>
      <c r="AD147" s="116">
        <v>180</v>
      </c>
      <c r="AE147" s="116">
        <v>180</v>
      </c>
      <c r="AF147" s="116">
        <v>180</v>
      </c>
      <c r="AG147" s="116">
        <v>180</v>
      </c>
      <c r="AH147" s="116">
        <v>180</v>
      </c>
      <c r="AI147" s="116">
        <v>180</v>
      </c>
    </row>
    <row r="148" spans="2:35" ht="15" customHeight="1" x14ac:dyDescent="0.25">
      <c r="B148" s="105">
        <v>147</v>
      </c>
      <c r="D148" s="2"/>
      <c r="E148" s="7" t="s">
        <v>88</v>
      </c>
      <c r="F148" s="66">
        <v>20000000</v>
      </c>
      <c r="G148" s="30"/>
      <c r="H148" s="30"/>
      <c r="I148" s="108">
        <f t="shared" si="10"/>
        <v>0</v>
      </c>
      <c r="J148" s="252">
        <f t="shared" si="11"/>
        <v>0</v>
      </c>
      <c r="K148" s="253"/>
      <c r="M148" s="2"/>
      <c r="N148" s="7" t="s">
        <v>88</v>
      </c>
      <c r="O148" s="66">
        <v>9999999999</v>
      </c>
      <c r="P148" s="30"/>
      <c r="Q148" s="30"/>
      <c r="R148" s="108">
        <f t="shared" si="12"/>
        <v>0</v>
      </c>
      <c r="S148" s="252">
        <f t="shared" si="13"/>
        <v>0</v>
      </c>
      <c r="T148" s="253"/>
      <c r="AB148" s="116">
        <v>181</v>
      </c>
      <c r="AC148" s="116">
        <v>181</v>
      </c>
      <c r="AD148" s="116">
        <v>181</v>
      </c>
      <c r="AE148" s="116">
        <v>181</v>
      </c>
      <c r="AF148" s="116">
        <v>181</v>
      </c>
      <c r="AG148" s="116">
        <v>181</v>
      </c>
      <c r="AH148" s="116">
        <v>181</v>
      </c>
      <c r="AI148" s="116">
        <v>181</v>
      </c>
    </row>
    <row r="149" spans="2:35" x14ac:dyDescent="0.25">
      <c r="B149" s="105">
        <v>148</v>
      </c>
      <c r="D149" s="2"/>
      <c r="E149" s="7" t="s">
        <v>89</v>
      </c>
      <c r="F149" s="66">
        <v>20000000</v>
      </c>
      <c r="G149" s="30"/>
      <c r="H149" s="30"/>
      <c r="I149" s="108">
        <f t="shared" si="10"/>
        <v>0</v>
      </c>
      <c r="J149" s="252">
        <f t="shared" si="11"/>
        <v>0</v>
      </c>
      <c r="K149" s="253"/>
      <c r="M149" s="2"/>
      <c r="N149" s="7" t="s">
        <v>89</v>
      </c>
      <c r="O149" s="66">
        <v>9999999999</v>
      </c>
      <c r="P149" s="30"/>
      <c r="Q149" s="30"/>
      <c r="R149" s="108">
        <f t="shared" si="12"/>
        <v>0</v>
      </c>
      <c r="S149" s="252">
        <f t="shared" si="13"/>
        <v>0</v>
      </c>
      <c r="T149" s="253"/>
      <c r="AB149" s="116">
        <v>182</v>
      </c>
      <c r="AC149" s="116">
        <v>182</v>
      </c>
      <c r="AD149" s="116">
        <v>182</v>
      </c>
      <c r="AE149" s="116">
        <v>182</v>
      </c>
      <c r="AF149" s="116">
        <v>182</v>
      </c>
      <c r="AG149" s="116">
        <v>182</v>
      </c>
      <c r="AH149" s="116">
        <v>182</v>
      </c>
      <c r="AI149" s="116">
        <v>182</v>
      </c>
    </row>
    <row r="150" spans="2:35" x14ac:dyDescent="0.25">
      <c r="B150" s="105">
        <v>149</v>
      </c>
      <c r="D150" s="2"/>
      <c r="E150" s="12" t="s">
        <v>205</v>
      </c>
      <c r="F150" s="70">
        <f>SUM(F140:F149)</f>
        <v>200000000</v>
      </c>
      <c r="G150" s="31"/>
      <c r="H150" s="31"/>
      <c r="I150" s="110">
        <f>SUM(I140:I149)</f>
        <v>0</v>
      </c>
      <c r="J150" s="256">
        <f>SUM(J140:K149)</f>
        <v>0</v>
      </c>
      <c r="K150" s="257"/>
      <c r="M150" s="2"/>
      <c r="N150" s="12" t="s">
        <v>30</v>
      </c>
      <c r="O150" s="70">
        <f>SUM(O140:O149)</f>
        <v>89999999991</v>
      </c>
      <c r="P150" s="31"/>
      <c r="Q150" s="31"/>
      <c r="R150" s="110">
        <f>SUM(R140:R149)</f>
        <v>0</v>
      </c>
      <c r="S150" s="256">
        <f>SUM(S140:T149)</f>
        <v>0</v>
      </c>
      <c r="T150" s="257"/>
      <c r="AB150" s="116">
        <v>183</v>
      </c>
      <c r="AC150" s="116">
        <v>183</v>
      </c>
      <c r="AD150" s="116">
        <v>183</v>
      </c>
      <c r="AE150" s="116">
        <v>183</v>
      </c>
      <c r="AF150" s="116">
        <v>183</v>
      </c>
      <c r="AG150" s="116">
        <v>183</v>
      </c>
      <c r="AH150" s="116">
        <v>183</v>
      </c>
      <c r="AI150" s="116">
        <v>183</v>
      </c>
    </row>
    <row r="151" spans="2:35" x14ac:dyDescent="0.25">
      <c r="B151" s="105">
        <v>150</v>
      </c>
      <c r="D151" s="2"/>
      <c r="E151" s="2"/>
      <c r="F151" s="4"/>
      <c r="G151" s="4"/>
      <c r="H151" s="4"/>
      <c r="I151" s="2"/>
      <c r="J151" s="4"/>
      <c r="K151" s="4"/>
      <c r="M151" s="2"/>
      <c r="N151" s="2"/>
      <c r="O151" s="4"/>
      <c r="P151" s="4"/>
      <c r="Q151" s="4"/>
      <c r="R151" s="2"/>
      <c r="S151" s="4"/>
      <c r="T151" s="4"/>
      <c r="AB151" s="116">
        <v>184</v>
      </c>
      <c r="AC151" s="116">
        <v>184</v>
      </c>
      <c r="AD151" s="116">
        <v>184</v>
      </c>
      <c r="AE151" s="116">
        <v>184</v>
      </c>
      <c r="AF151" s="116">
        <v>184</v>
      </c>
      <c r="AG151" s="116">
        <v>184</v>
      </c>
      <c r="AH151" s="116">
        <v>184</v>
      </c>
      <c r="AI151" s="116">
        <v>184</v>
      </c>
    </row>
    <row r="152" spans="2:35" ht="15.75" thickBot="1" x14ac:dyDescent="0.3">
      <c r="B152" s="105">
        <v>151</v>
      </c>
      <c r="D152" s="24" t="s">
        <v>90</v>
      </c>
      <c r="E152" s="24" t="s">
        <v>321</v>
      </c>
      <c r="F152" s="25"/>
      <c r="G152" s="25"/>
      <c r="H152" s="25"/>
      <c r="I152" s="24"/>
      <c r="J152" s="25"/>
      <c r="K152" s="25"/>
      <c r="M152" s="24" t="s">
        <v>90</v>
      </c>
      <c r="N152" s="24" t="s">
        <v>349</v>
      </c>
      <c r="O152" s="25"/>
      <c r="P152" s="25"/>
      <c r="Q152" s="25"/>
      <c r="R152" s="24"/>
      <c r="S152" s="25"/>
      <c r="T152" s="25"/>
      <c r="AB152" s="116">
        <v>185</v>
      </c>
      <c r="AC152" s="116">
        <v>185</v>
      </c>
      <c r="AD152" s="116">
        <v>185</v>
      </c>
      <c r="AE152" s="116">
        <v>185</v>
      </c>
      <c r="AF152" s="116">
        <v>185</v>
      </c>
      <c r="AG152" s="116">
        <v>185</v>
      </c>
      <c r="AH152" s="116">
        <v>185</v>
      </c>
      <c r="AI152" s="116">
        <v>185</v>
      </c>
    </row>
    <row r="153" spans="2:35" x14ac:dyDescent="0.25">
      <c r="B153" s="105">
        <v>152</v>
      </c>
      <c r="D153" s="2"/>
      <c r="E153" s="2"/>
      <c r="F153" s="4"/>
      <c r="G153" s="4"/>
      <c r="H153" s="4"/>
      <c r="I153" s="2"/>
      <c r="J153" s="4"/>
      <c r="K153" s="4"/>
      <c r="M153" s="2"/>
      <c r="N153" s="2"/>
      <c r="O153" s="4"/>
      <c r="P153" s="4"/>
      <c r="Q153" s="4"/>
      <c r="R153" s="2"/>
      <c r="S153" s="4"/>
      <c r="T153" s="4"/>
      <c r="AB153" s="116">
        <v>186</v>
      </c>
      <c r="AC153" s="116">
        <v>186</v>
      </c>
      <c r="AD153" s="116">
        <v>186</v>
      </c>
      <c r="AE153" s="116">
        <v>186</v>
      </c>
      <c r="AF153" s="116">
        <v>186</v>
      </c>
      <c r="AG153" s="116">
        <v>186</v>
      </c>
      <c r="AH153" s="116">
        <v>186</v>
      </c>
      <c r="AI153" s="116">
        <v>186</v>
      </c>
    </row>
    <row r="154" spans="2:35" x14ac:dyDescent="0.25">
      <c r="B154" s="105">
        <v>153</v>
      </c>
      <c r="D154" s="2"/>
      <c r="E154" s="254" t="s">
        <v>322</v>
      </c>
      <c r="F154" s="255"/>
      <c r="G154" s="112"/>
      <c r="H154" s="112"/>
      <c r="I154" s="112" t="s">
        <v>198</v>
      </c>
      <c r="J154" s="258" t="s">
        <v>41</v>
      </c>
      <c r="K154" s="259"/>
      <c r="M154" s="2"/>
      <c r="N154" s="254" t="s">
        <v>350</v>
      </c>
      <c r="O154" s="255"/>
      <c r="P154" s="112"/>
      <c r="Q154" s="112"/>
      <c r="R154" s="112" t="s">
        <v>24</v>
      </c>
      <c r="S154" s="258" t="s">
        <v>41</v>
      </c>
      <c r="T154" s="259"/>
      <c r="AB154" s="116">
        <v>187</v>
      </c>
      <c r="AC154" s="116">
        <v>187</v>
      </c>
      <c r="AD154" s="116">
        <v>187</v>
      </c>
      <c r="AE154" s="116">
        <v>187</v>
      </c>
      <c r="AF154" s="116">
        <v>187</v>
      </c>
      <c r="AG154" s="116">
        <v>187</v>
      </c>
      <c r="AH154" s="116">
        <v>187</v>
      </c>
      <c r="AI154" s="116">
        <v>187</v>
      </c>
    </row>
    <row r="155" spans="2:35" x14ac:dyDescent="0.25">
      <c r="B155" s="105">
        <v>154</v>
      </c>
      <c r="D155" s="2"/>
      <c r="E155" s="264" t="s">
        <v>323</v>
      </c>
      <c r="F155" s="265"/>
      <c r="G155" s="265"/>
      <c r="H155" s="141"/>
      <c r="I155" s="69">
        <f>SUM(I156:I158)</f>
        <v>60000000</v>
      </c>
      <c r="J155" s="238">
        <f>SUM(J156:K158)</f>
        <v>1</v>
      </c>
      <c r="K155" s="239"/>
      <c r="M155" s="2"/>
      <c r="N155" s="236" t="s">
        <v>351</v>
      </c>
      <c r="O155" s="237"/>
      <c r="P155" s="8"/>
      <c r="Q155" s="8"/>
      <c r="R155" s="69">
        <f>SUM(R156:R158)</f>
        <v>15000000000</v>
      </c>
      <c r="S155" s="238">
        <f>SUM(S156:T158)</f>
        <v>250</v>
      </c>
      <c r="T155" s="239"/>
      <c r="AB155" s="116">
        <v>188</v>
      </c>
      <c r="AC155" s="116">
        <v>188</v>
      </c>
      <c r="AD155" s="116">
        <v>188</v>
      </c>
      <c r="AE155" s="116">
        <v>188</v>
      </c>
      <c r="AF155" s="116">
        <v>188</v>
      </c>
      <c r="AG155" s="116">
        <v>188</v>
      </c>
      <c r="AH155" s="116">
        <v>188</v>
      </c>
      <c r="AI155" s="116">
        <v>188</v>
      </c>
    </row>
    <row r="156" spans="2:35" ht="15" customHeight="1" x14ac:dyDescent="0.25">
      <c r="B156" s="105">
        <v>155</v>
      </c>
      <c r="D156" s="2"/>
      <c r="E156" s="266" t="s">
        <v>324</v>
      </c>
      <c r="F156" s="267"/>
      <c r="G156" s="267"/>
      <c r="H156" s="8"/>
      <c r="I156" s="66">
        <v>20000000</v>
      </c>
      <c r="J156" s="252">
        <f>IF(($F$130=0),0,(I156/$F$130))</f>
        <v>0.33333333333333331</v>
      </c>
      <c r="K156" s="253"/>
      <c r="M156" s="2"/>
      <c r="N156" s="228" t="s">
        <v>352</v>
      </c>
      <c r="O156" s="229"/>
      <c r="P156" s="8"/>
      <c r="Q156" s="8"/>
      <c r="R156" s="66">
        <v>5000000000</v>
      </c>
      <c r="S156" s="252">
        <f>IF(($F$130=0),0,(R156/$F$130))</f>
        <v>83.333333333333329</v>
      </c>
      <c r="T156" s="253"/>
      <c r="AB156" s="116">
        <v>189</v>
      </c>
      <c r="AC156" s="116">
        <v>189</v>
      </c>
      <c r="AD156" s="116">
        <v>189</v>
      </c>
      <c r="AE156" s="116">
        <v>189</v>
      </c>
      <c r="AF156" s="116">
        <v>189</v>
      </c>
      <c r="AG156" s="116">
        <v>189</v>
      </c>
      <c r="AH156" s="116">
        <v>189</v>
      </c>
      <c r="AI156" s="116">
        <v>189</v>
      </c>
    </row>
    <row r="157" spans="2:35" x14ac:dyDescent="0.25">
      <c r="B157" s="105">
        <v>156</v>
      </c>
      <c r="D157" s="2"/>
      <c r="E157" s="260" t="s">
        <v>325</v>
      </c>
      <c r="F157" s="261"/>
      <c r="G157" s="142"/>
      <c r="H157" s="8"/>
      <c r="I157" s="66">
        <v>20000000</v>
      </c>
      <c r="J157" s="252">
        <f t="shared" ref="J157:J158" si="14">IF(($F$130=0),0,(I157/$F$130))</f>
        <v>0.33333333333333331</v>
      </c>
      <c r="K157" s="253"/>
      <c r="M157" s="2"/>
      <c r="N157" s="228" t="s">
        <v>353</v>
      </c>
      <c r="O157" s="229"/>
      <c r="P157" s="8"/>
      <c r="Q157" s="8"/>
      <c r="R157" s="66">
        <v>5000000000</v>
      </c>
      <c r="S157" s="252">
        <f t="shared" ref="S157:S166" si="15">IF(($F$130=0),0,(R157/$F$130))</f>
        <v>83.333333333333329</v>
      </c>
      <c r="T157" s="253"/>
      <c r="AB157" s="116">
        <v>190</v>
      </c>
      <c r="AC157" s="116">
        <v>190</v>
      </c>
      <c r="AD157" s="116">
        <v>190</v>
      </c>
      <c r="AE157" s="116">
        <v>190</v>
      </c>
      <c r="AF157" s="116">
        <v>190</v>
      </c>
      <c r="AG157" s="116">
        <v>190</v>
      </c>
      <c r="AH157" s="116">
        <v>190</v>
      </c>
      <c r="AI157" s="116">
        <v>190</v>
      </c>
    </row>
    <row r="158" spans="2:35" ht="26.25" x14ac:dyDescent="0.25">
      <c r="B158" s="105">
        <v>157</v>
      </c>
      <c r="D158" s="2"/>
      <c r="E158" s="143" t="s">
        <v>326</v>
      </c>
      <c r="F158" s="142"/>
      <c r="G158" s="142"/>
      <c r="H158" s="8"/>
      <c r="I158" s="66">
        <v>20000000</v>
      </c>
      <c r="J158" s="252">
        <f t="shared" si="14"/>
        <v>0.33333333333333331</v>
      </c>
      <c r="K158" s="253"/>
      <c r="M158" s="2"/>
      <c r="N158" s="114" t="s">
        <v>354</v>
      </c>
      <c r="O158" s="115"/>
      <c r="P158" s="8"/>
      <c r="Q158" s="8"/>
      <c r="R158" s="66">
        <v>5000000000</v>
      </c>
      <c r="S158" s="252">
        <f t="shared" si="15"/>
        <v>83.333333333333329</v>
      </c>
      <c r="T158" s="253"/>
      <c r="AB158" s="116">
        <v>191</v>
      </c>
      <c r="AC158" s="116">
        <v>191</v>
      </c>
      <c r="AD158" s="116">
        <v>191</v>
      </c>
      <c r="AE158" s="116">
        <v>191</v>
      </c>
      <c r="AF158" s="116">
        <v>191</v>
      </c>
      <c r="AG158" s="116">
        <v>191</v>
      </c>
      <c r="AH158" s="116">
        <v>191</v>
      </c>
      <c r="AI158" s="116">
        <v>191</v>
      </c>
    </row>
    <row r="159" spans="2:35" x14ac:dyDescent="0.25">
      <c r="B159" s="105">
        <v>158</v>
      </c>
      <c r="D159" s="2"/>
      <c r="E159" s="262" t="s">
        <v>327</v>
      </c>
      <c r="F159" s="263"/>
      <c r="G159" s="144"/>
      <c r="H159" s="141"/>
      <c r="I159" s="69">
        <f>SUM(I160:I166)</f>
        <v>140000000</v>
      </c>
      <c r="J159" s="238">
        <f>SUM(J160:K166)</f>
        <v>2.333333333333333</v>
      </c>
      <c r="K159" s="239"/>
      <c r="M159" s="2"/>
      <c r="N159" s="236" t="s">
        <v>355</v>
      </c>
      <c r="O159" s="237"/>
      <c r="P159" s="8"/>
      <c r="Q159" s="8"/>
      <c r="R159" s="69">
        <f>SUM(R160:R166)</f>
        <v>0</v>
      </c>
      <c r="S159" s="238">
        <f>SUM(S160:T166)</f>
        <v>0</v>
      </c>
      <c r="T159" s="239"/>
      <c r="AB159" s="116">
        <v>192</v>
      </c>
      <c r="AC159" s="116">
        <v>192</v>
      </c>
      <c r="AD159" s="116">
        <v>192</v>
      </c>
      <c r="AE159" s="116">
        <v>192</v>
      </c>
      <c r="AF159" s="116">
        <v>192</v>
      </c>
      <c r="AG159" s="116">
        <v>192</v>
      </c>
      <c r="AH159" s="116">
        <v>192</v>
      </c>
      <c r="AI159" s="116">
        <v>192</v>
      </c>
    </row>
    <row r="160" spans="2:35" x14ac:dyDescent="0.25">
      <c r="B160" s="105">
        <v>159</v>
      </c>
      <c r="D160" s="2"/>
      <c r="E160" s="260" t="s">
        <v>328</v>
      </c>
      <c r="F160" s="261"/>
      <c r="G160" s="145"/>
      <c r="H160" s="8"/>
      <c r="I160" s="66">
        <v>20000000</v>
      </c>
      <c r="J160" s="252">
        <f>IF(($F$130=0),0,(I160/$F$130))</f>
        <v>0.33333333333333331</v>
      </c>
      <c r="K160" s="253"/>
      <c r="M160" s="2"/>
      <c r="N160" s="228" t="s">
        <v>356</v>
      </c>
      <c r="O160" s="229"/>
      <c r="P160" s="8"/>
      <c r="Q160" s="8"/>
      <c r="R160" s="66">
        <v>0</v>
      </c>
      <c r="S160" s="252">
        <f t="shared" si="15"/>
        <v>0</v>
      </c>
      <c r="T160" s="253"/>
      <c r="AB160" s="116">
        <v>193</v>
      </c>
      <c r="AC160" s="116">
        <v>193</v>
      </c>
      <c r="AD160" s="116">
        <v>193</v>
      </c>
      <c r="AE160" s="116">
        <v>193</v>
      </c>
      <c r="AF160" s="116">
        <v>193</v>
      </c>
      <c r="AG160" s="116">
        <v>193</v>
      </c>
      <c r="AH160" s="116">
        <v>193</v>
      </c>
      <c r="AI160" s="116">
        <v>193</v>
      </c>
    </row>
    <row r="161" spans="2:35" x14ac:dyDescent="0.25">
      <c r="B161" s="105">
        <v>160</v>
      </c>
      <c r="D161" s="2"/>
      <c r="E161" s="260" t="s">
        <v>329</v>
      </c>
      <c r="F161" s="261"/>
      <c r="G161" s="145"/>
      <c r="H161" s="8"/>
      <c r="I161" s="66">
        <v>20000000</v>
      </c>
      <c r="J161" s="252">
        <f>IF(($F$130=0),0,(I161/$F$130))</f>
        <v>0.33333333333333331</v>
      </c>
      <c r="K161" s="253"/>
      <c r="M161" s="2"/>
      <c r="N161" s="228" t="s">
        <v>357</v>
      </c>
      <c r="O161" s="229"/>
      <c r="P161" s="8"/>
      <c r="Q161" s="8"/>
      <c r="R161" s="66">
        <v>0</v>
      </c>
      <c r="S161" s="252">
        <f t="shared" si="15"/>
        <v>0</v>
      </c>
      <c r="T161" s="253"/>
      <c r="AB161" s="116">
        <v>194</v>
      </c>
      <c r="AC161" s="116">
        <v>194</v>
      </c>
      <c r="AD161" s="116">
        <v>194</v>
      </c>
      <c r="AE161" s="116">
        <v>194</v>
      </c>
      <c r="AF161" s="116">
        <v>194</v>
      </c>
      <c r="AG161" s="116">
        <v>194</v>
      </c>
      <c r="AH161" s="116">
        <v>194</v>
      </c>
      <c r="AI161" s="116">
        <v>194</v>
      </c>
    </row>
    <row r="162" spans="2:35" x14ac:dyDescent="0.25">
      <c r="B162" s="105">
        <v>161</v>
      </c>
      <c r="D162" s="2"/>
      <c r="E162" s="260" t="s">
        <v>330</v>
      </c>
      <c r="F162" s="261"/>
      <c r="G162" s="145"/>
      <c r="H162" s="8"/>
      <c r="I162" s="66">
        <v>20000000</v>
      </c>
      <c r="J162" s="252">
        <f t="shared" ref="J162:J166" si="16">IF(($F$130=0),0,(I162/$F$130))</f>
        <v>0.33333333333333331</v>
      </c>
      <c r="K162" s="253"/>
      <c r="M162" s="2"/>
      <c r="N162" s="228" t="s">
        <v>358</v>
      </c>
      <c r="O162" s="229"/>
      <c r="P162" s="8"/>
      <c r="Q162" s="8"/>
      <c r="R162" s="66">
        <v>0</v>
      </c>
      <c r="S162" s="252">
        <f t="shared" si="15"/>
        <v>0</v>
      </c>
      <c r="T162" s="253"/>
      <c r="AB162" s="116">
        <v>195</v>
      </c>
      <c r="AC162" s="116">
        <v>195</v>
      </c>
      <c r="AD162" s="116">
        <v>195</v>
      </c>
      <c r="AE162" s="116">
        <v>195</v>
      </c>
      <c r="AF162" s="116">
        <v>195</v>
      </c>
      <c r="AG162" s="116">
        <v>195</v>
      </c>
      <c r="AH162" s="116">
        <v>195</v>
      </c>
      <c r="AI162" s="116">
        <v>195</v>
      </c>
    </row>
    <row r="163" spans="2:35" x14ac:dyDescent="0.25">
      <c r="B163" s="105">
        <v>162</v>
      </c>
      <c r="D163" s="2"/>
      <c r="E163" s="260" t="s">
        <v>331</v>
      </c>
      <c r="F163" s="261"/>
      <c r="G163" s="145"/>
      <c r="H163" s="8"/>
      <c r="I163" s="66">
        <v>20000000</v>
      </c>
      <c r="J163" s="252">
        <f t="shared" si="16"/>
        <v>0.33333333333333331</v>
      </c>
      <c r="K163" s="253"/>
      <c r="M163" s="2"/>
      <c r="N163" s="228" t="s">
        <v>359</v>
      </c>
      <c r="O163" s="229"/>
      <c r="P163" s="8"/>
      <c r="Q163" s="8"/>
      <c r="R163" s="66">
        <v>0</v>
      </c>
      <c r="S163" s="252">
        <f t="shared" si="15"/>
        <v>0</v>
      </c>
      <c r="T163" s="253"/>
      <c r="AB163" s="116">
        <v>196</v>
      </c>
      <c r="AC163" s="116">
        <v>196</v>
      </c>
      <c r="AD163" s="116">
        <v>196</v>
      </c>
      <c r="AE163" s="116">
        <v>196</v>
      </c>
      <c r="AF163" s="116">
        <v>196</v>
      </c>
      <c r="AG163" s="116">
        <v>196</v>
      </c>
      <c r="AH163" s="116">
        <v>196</v>
      </c>
      <c r="AI163" s="116">
        <v>196</v>
      </c>
    </row>
    <row r="164" spans="2:35" x14ac:dyDescent="0.25">
      <c r="B164" s="105">
        <v>163</v>
      </c>
      <c r="D164" s="2"/>
      <c r="E164" s="260" t="s">
        <v>332</v>
      </c>
      <c r="F164" s="261"/>
      <c r="G164" s="145"/>
      <c r="H164" s="8"/>
      <c r="I164" s="66">
        <v>20000000</v>
      </c>
      <c r="J164" s="252">
        <f t="shared" si="16"/>
        <v>0.33333333333333331</v>
      </c>
      <c r="K164" s="253"/>
      <c r="M164" s="2"/>
      <c r="N164" s="228" t="s">
        <v>360</v>
      </c>
      <c r="O164" s="229"/>
      <c r="P164" s="8"/>
      <c r="Q164" s="8"/>
      <c r="R164" s="66">
        <v>0</v>
      </c>
      <c r="S164" s="252">
        <f t="shared" si="15"/>
        <v>0</v>
      </c>
      <c r="T164" s="253"/>
      <c r="AB164" s="116">
        <v>197</v>
      </c>
      <c r="AC164" s="116">
        <v>197</v>
      </c>
      <c r="AD164" s="116">
        <v>197</v>
      </c>
      <c r="AE164" s="116">
        <v>197</v>
      </c>
      <c r="AF164" s="116">
        <v>197</v>
      </c>
      <c r="AG164" s="116">
        <v>197</v>
      </c>
      <c r="AH164" s="116">
        <v>197</v>
      </c>
      <c r="AI164" s="116">
        <v>197</v>
      </c>
    </row>
    <row r="165" spans="2:35" x14ac:dyDescent="0.25">
      <c r="B165" s="105">
        <v>164</v>
      </c>
      <c r="D165" s="2"/>
      <c r="E165" s="260" t="s">
        <v>333</v>
      </c>
      <c r="F165" s="261"/>
      <c r="G165" s="145"/>
      <c r="H165" s="8"/>
      <c r="I165" s="66">
        <v>20000000</v>
      </c>
      <c r="J165" s="252">
        <f t="shared" si="16"/>
        <v>0.33333333333333331</v>
      </c>
      <c r="K165" s="253"/>
      <c r="M165" s="2"/>
      <c r="N165" s="228" t="s">
        <v>361</v>
      </c>
      <c r="O165" s="229"/>
      <c r="P165" s="8"/>
      <c r="Q165" s="8"/>
      <c r="R165" s="66">
        <v>0</v>
      </c>
      <c r="S165" s="252">
        <f t="shared" si="15"/>
        <v>0</v>
      </c>
      <c r="T165" s="253"/>
      <c r="AB165" s="116">
        <v>198</v>
      </c>
      <c r="AC165" s="116">
        <v>198</v>
      </c>
      <c r="AD165" s="116">
        <v>198</v>
      </c>
      <c r="AE165" s="116">
        <v>198</v>
      </c>
      <c r="AF165" s="116">
        <v>198</v>
      </c>
      <c r="AG165" s="116">
        <v>198</v>
      </c>
      <c r="AH165" s="116">
        <v>198</v>
      </c>
      <c r="AI165" s="116">
        <v>198</v>
      </c>
    </row>
    <row r="166" spans="2:35" x14ac:dyDescent="0.25">
      <c r="B166" s="105">
        <v>165</v>
      </c>
      <c r="D166" s="2"/>
      <c r="E166" s="260" t="s">
        <v>334</v>
      </c>
      <c r="F166" s="261"/>
      <c r="G166" s="145"/>
      <c r="H166" s="8"/>
      <c r="I166" s="66">
        <v>20000000</v>
      </c>
      <c r="J166" s="252">
        <f t="shared" si="16"/>
        <v>0.33333333333333331</v>
      </c>
      <c r="K166" s="253"/>
      <c r="M166" s="2"/>
      <c r="N166" s="228" t="s">
        <v>362</v>
      </c>
      <c r="O166" s="229"/>
      <c r="P166" s="8"/>
      <c r="Q166" s="8"/>
      <c r="R166" s="66">
        <v>0</v>
      </c>
      <c r="S166" s="252">
        <f t="shared" si="15"/>
        <v>0</v>
      </c>
      <c r="T166" s="253"/>
      <c r="AB166" s="116">
        <v>199</v>
      </c>
      <c r="AC166" s="116">
        <v>199</v>
      </c>
      <c r="AD166" s="116">
        <v>199</v>
      </c>
      <c r="AE166" s="116">
        <v>199</v>
      </c>
      <c r="AF166" s="116">
        <v>199</v>
      </c>
      <c r="AG166" s="116">
        <v>199</v>
      </c>
      <c r="AH166" s="116">
        <v>199</v>
      </c>
      <c r="AI166" s="116">
        <v>199</v>
      </c>
    </row>
    <row r="167" spans="2:35" x14ac:dyDescent="0.25">
      <c r="B167" s="105">
        <v>166</v>
      </c>
      <c r="D167" s="2"/>
      <c r="E167" s="254" t="s">
        <v>205</v>
      </c>
      <c r="F167" s="255"/>
      <c r="G167" s="23"/>
      <c r="H167" s="23"/>
      <c r="I167" s="70">
        <f>I155+I159</f>
        <v>200000000</v>
      </c>
      <c r="J167" s="256">
        <f>J155+J159</f>
        <v>3.333333333333333</v>
      </c>
      <c r="K167" s="257"/>
      <c r="M167" s="2"/>
      <c r="N167" s="254" t="s">
        <v>30</v>
      </c>
      <c r="O167" s="255"/>
      <c r="P167" s="23"/>
      <c r="Q167" s="23"/>
      <c r="R167" s="70">
        <f>R155+R159</f>
        <v>15000000000</v>
      </c>
      <c r="S167" s="256">
        <f>S155+S159</f>
        <v>250</v>
      </c>
      <c r="T167" s="257"/>
      <c r="AB167" s="116">
        <v>200</v>
      </c>
      <c r="AC167" s="116">
        <v>200</v>
      </c>
      <c r="AD167" s="116">
        <v>200</v>
      </c>
      <c r="AE167" s="116">
        <v>200</v>
      </c>
      <c r="AF167" s="116">
        <v>200</v>
      </c>
      <c r="AG167" s="116">
        <v>200</v>
      </c>
      <c r="AH167" s="116">
        <v>200</v>
      </c>
      <c r="AI167" s="116">
        <v>200</v>
      </c>
    </row>
    <row r="168" spans="2:35" x14ac:dyDescent="0.25">
      <c r="B168" s="105">
        <v>167</v>
      </c>
      <c r="D168" s="2"/>
      <c r="E168" s="2"/>
      <c r="F168" s="4"/>
      <c r="G168" s="4"/>
      <c r="H168" s="4"/>
      <c r="I168" s="2"/>
      <c r="J168" s="4"/>
      <c r="K168" s="4"/>
      <c r="M168" s="2"/>
      <c r="N168" s="2"/>
      <c r="O168" s="4"/>
      <c r="P168" s="4"/>
      <c r="Q168" s="4"/>
      <c r="R168" s="2"/>
      <c r="S168" s="4"/>
      <c r="T168" s="4"/>
      <c r="AB168" s="116">
        <v>201</v>
      </c>
      <c r="AC168" s="116">
        <v>201</v>
      </c>
      <c r="AD168" s="116">
        <v>201</v>
      </c>
      <c r="AE168" s="116">
        <v>201</v>
      </c>
      <c r="AF168" s="116">
        <v>201</v>
      </c>
      <c r="AG168" s="116">
        <v>201</v>
      </c>
      <c r="AH168" s="116">
        <v>201</v>
      </c>
      <c r="AI168" s="116">
        <v>201</v>
      </c>
    </row>
    <row r="169" spans="2:35" ht="15.75" thickBot="1" x14ac:dyDescent="0.3">
      <c r="B169" s="105">
        <v>168</v>
      </c>
      <c r="D169" s="24" t="s">
        <v>91</v>
      </c>
      <c r="E169" s="24" t="s">
        <v>335</v>
      </c>
      <c r="F169" s="25"/>
      <c r="G169" s="25"/>
      <c r="H169" s="25"/>
      <c r="I169" s="24"/>
      <c r="J169" s="25"/>
      <c r="K169" s="25"/>
      <c r="M169" s="24" t="s">
        <v>91</v>
      </c>
      <c r="N169" s="24" t="s">
        <v>121</v>
      </c>
      <c r="O169" s="25"/>
      <c r="P169" s="25"/>
      <c r="Q169" s="25"/>
      <c r="R169" s="24"/>
      <c r="S169" s="25"/>
      <c r="T169" s="25"/>
      <c r="AB169" s="116">
        <v>202</v>
      </c>
      <c r="AC169" s="116">
        <v>202</v>
      </c>
      <c r="AD169" s="116">
        <v>202</v>
      </c>
      <c r="AE169" s="116">
        <v>202</v>
      </c>
      <c r="AF169" s="116">
        <v>202</v>
      </c>
      <c r="AG169" s="116">
        <v>202</v>
      </c>
      <c r="AH169" s="116">
        <v>202</v>
      </c>
      <c r="AI169" s="116">
        <v>202</v>
      </c>
    </row>
    <row r="170" spans="2:35" x14ac:dyDescent="0.25">
      <c r="B170" s="105">
        <v>169</v>
      </c>
      <c r="D170" s="2"/>
      <c r="E170" s="2"/>
      <c r="F170" s="4"/>
      <c r="G170" s="4"/>
      <c r="H170" s="4"/>
      <c r="I170" s="2"/>
      <c r="J170" s="4"/>
      <c r="K170" s="4"/>
      <c r="M170" s="2"/>
      <c r="N170" s="2"/>
      <c r="O170" s="4"/>
      <c r="P170" s="4"/>
      <c r="Q170" s="4"/>
      <c r="R170" s="2"/>
      <c r="S170" s="4"/>
      <c r="T170" s="4"/>
      <c r="AB170" s="116">
        <v>203</v>
      </c>
      <c r="AC170" s="116">
        <v>203</v>
      </c>
      <c r="AD170" s="116">
        <v>203</v>
      </c>
      <c r="AE170" s="116">
        <v>203</v>
      </c>
      <c r="AF170" s="116">
        <v>203</v>
      </c>
      <c r="AG170" s="116">
        <v>203</v>
      </c>
      <c r="AH170" s="116">
        <v>203</v>
      </c>
      <c r="AI170" s="116">
        <v>203</v>
      </c>
    </row>
    <row r="171" spans="2:35" x14ac:dyDescent="0.25">
      <c r="B171" s="105">
        <v>170</v>
      </c>
      <c r="D171" s="2"/>
      <c r="E171" s="32" t="s">
        <v>255</v>
      </c>
      <c r="F171" s="33"/>
      <c r="G171" s="33"/>
      <c r="H171" s="33"/>
      <c r="I171" s="33"/>
      <c r="J171" s="249">
        <v>5</v>
      </c>
      <c r="K171" s="250"/>
      <c r="M171" s="2"/>
      <c r="N171" s="32" t="s">
        <v>163</v>
      </c>
      <c r="O171" s="33"/>
      <c r="P171" s="33"/>
      <c r="Q171" s="33"/>
      <c r="R171" s="33"/>
      <c r="S171" s="249">
        <v>5</v>
      </c>
      <c r="T171" s="250"/>
      <c r="AB171" s="116">
        <v>204</v>
      </c>
      <c r="AC171" s="116">
        <v>204</v>
      </c>
      <c r="AD171" s="116">
        <v>204</v>
      </c>
      <c r="AE171" s="116">
        <v>204</v>
      </c>
      <c r="AF171" s="116">
        <v>204</v>
      </c>
      <c r="AG171" s="116">
        <v>204</v>
      </c>
      <c r="AH171" s="116">
        <v>204</v>
      </c>
      <c r="AI171" s="116">
        <v>204</v>
      </c>
    </row>
    <row r="172" spans="2:35" x14ac:dyDescent="0.25">
      <c r="B172" s="105">
        <v>171</v>
      </c>
      <c r="D172" s="2"/>
      <c r="E172" s="2"/>
      <c r="F172" s="4"/>
      <c r="G172" s="4"/>
      <c r="H172" s="4"/>
      <c r="I172" s="2"/>
      <c r="J172" s="4"/>
      <c r="K172" s="4"/>
      <c r="M172" s="2"/>
      <c r="N172" s="2"/>
      <c r="O172" s="4"/>
      <c r="P172" s="4"/>
      <c r="Q172" s="4"/>
      <c r="R172" s="2"/>
      <c r="S172" s="4"/>
      <c r="T172" s="4"/>
      <c r="AB172" s="116">
        <v>205</v>
      </c>
      <c r="AC172" s="116">
        <v>205</v>
      </c>
      <c r="AD172" s="116">
        <v>205</v>
      </c>
      <c r="AE172" s="116">
        <v>205</v>
      </c>
      <c r="AF172" s="116">
        <v>205</v>
      </c>
      <c r="AG172" s="116">
        <v>205</v>
      </c>
      <c r="AH172" s="116">
        <v>205</v>
      </c>
      <c r="AI172" s="116">
        <v>205</v>
      </c>
    </row>
    <row r="173" spans="2:35" x14ac:dyDescent="0.25">
      <c r="B173" s="105">
        <v>172</v>
      </c>
      <c r="D173" s="2"/>
      <c r="E173" s="13" t="s">
        <v>336</v>
      </c>
      <c r="F173" s="17" t="s">
        <v>198</v>
      </c>
      <c r="G173" s="14" t="s">
        <v>41</v>
      </c>
      <c r="H173" s="4"/>
      <c r="I173" s="2"/>
      <c r="J173" s="4"/>
      <c r="K173" s="4"/>
      <c r="M173" s="2"/>
      <c r="N173" s="13" t="s">
        <v>363</v>
      </c>
      <c r="O173" s="17" t="s">
        <v>24</v>
      </c>
      <c r="P173" s="14" t="s">
        <v>41</v>
      </c>
      <c r="Q173" s="4"/>
      <c r="R173" s="2"/>
      <c r="S173" s="4"/>
      <c r="T173" s="4"/>
      <c r="AB173" s="116">
        <v>206</v>
      </c>
      <c r="AC173" s="116">
        <v>206</v>
      </c>
      <c r="AD173" s="116">
        <v>206</v>
      </c>
      <c r="AE173" s="116">
        <v>206</v>
      </c>
      <c r="AF173" s="116">
        <v>206</v>
      </c>
      <c r="AG173" s="116">
        <v>206</v>
      </c>
      <c r="AH173" s="116">
        <v>206</v>
      </c>
      <c r="AI173" s="116">
        <v>206</v>
      </c>
    </row>
    <row r="174" spans="2:35" x14ac:dyDescent="0.25">
      <c r="B174" s="105">
        <v>173</v>
      </c>
      <c r="D174" s="2"/>
      <c r="E174" s="7" t="s">
        <v>256</v>
      </c>
      <c r="F174" s="66">
        <v>20000000</v>
      </c>
      <c r="G174" s="109">
        <f>IF(($C$142=0),0,(F174/$C$142))</f>
        <v>0</v>
      </c>
      <c r="H174" s="4"/>
      <c r="I174" s="2"/>
      <c r="J174" s="4"/>
      <c r="K174" s="4"/>
      <c r="M174" s="2"/>
      <c r="N174" s="93" t="s">
        <v>92</v>
      </c>
      <c r="O174" s="94">
        <v>999999999</v>
      </c>
      <c r="P174" s="95">
        <f>IF(($C$142=0),0,(O174/$C$142))</f>
        <v>0</v>
      </c>
      <c r="Q174" s="75"/>
      <c r="R174" s="96"/>
      <c r="S174" s="75"/>
      <c r="T174" s="75"/>
      <c r="AB174" s="116">
        <v>207</v>
      </c>
      <c r="AC174" s="116">
        <v>207</v>
      </c>
      <c r="AD174" s="116">
        <v>207</v>
      </c>
      <c r="AE174" s="116">
        <v>207</v>
      </c>
      <c r="AF174" s="116">
        <v>207</v>
      </c>
      <c r="AG174" s="116">
        <v>207</v>
      </c>
      <c r="AH174" s="116">
        <v>207</v>
      </c>
      <c r="AI174" s="116">
        <v>207</v>
      </c>
    </row>
    <row r="175" spans="2:35" x14ac:dyDescent="0.25">
      <c r="B175" s="105">
        <v>174</v>
      </c>
      <c r="D175" s="2"/>
      <c r="E175" s="7" t="s">
        <v>257</v>
      </c>
      <c r="F175" s="66">
        <v>40000000</v>
      </c>
      <c r="G175" s="109">
        <f t="shared" ref="G175:G178" si="17">IF(($C$142=0),0,(F175/$C$142))</f>
        <v>0</v>
      </c>
      <c r="H175" s="4"/>
      <c r="I175" s="2"/>
      <c r="J175" s="4"/>
      <c r="K175" s="4"/>
      <c r="M175" s="2"/>
      <c r="N175" s="93" t="s">
        <v>93</v>
      </c>
      <c r="O175" s="94">
        <v>999999999</v>
      </c>
      <c r="P175" s="95">
        <f t="shared" ref="P175:P178" si="18">IF(($C$142=0),0,(O175/$C$142))</f>
        <v>0</v>
      </c>
      <c r="Q175" s="75"/>
      <c r="R175" s="96"/>
      <c r="S175" s="75"/>
      <c r="T175" s="75"/>
      <c r="AB175" s="116">
        <v>208</v>
      </c>
      <c r="AC175" s="116">
        <v>208</v>
      </c>
      <c r="AD175" s="116">
        <v>208</v>
      </c>
      <c r="AE175" s="116">
        <v>208</v>
      </c>
      <c r="AF175" s="116">
        <v>208</v>
      </c>
      <c r="AG175" s="116">
        <v>208</v>
      </c>
      <c r="AH175" s="116">
        <v>208</v>
      </c>
      <c r="AI175" s="116">
        <v>208</v>
      </c>
    </row>
    <row r="176" spans="2:35" x14ac:dyDescent="0.25">
      <c r="B176" s="105">
        <v>175</v>
      </c>
      <c r="D176" s="2"/>
      <c r="E176" s="7" t="s">
        <v>258</v>
      </c>
      <c r="F176" s="66">
        <v>80000000</v>
      </c>
      <c r="G176" s="109">
        <f>IF(($C$142=0),0,(F176/$C$142))</f>
        <v>0</v>
      </c>
      <c r="H176" s="4"/>
      <c r="I176" s="2"/>
      <c r="J176" s="4"/>
      <c r="K176" s="4"/>
      <c r="M176" s="2"/>
      <c r="N176" s="93" t="s">
        <v>94</v>
      </c>
      <c r="O176" s="94">
        <v>3000000000</v>
      </c>
      <c r="P176" s="95">
        <f t="shared" si="18"/>
        <v>0</v>
      </c>
      <c r="Q176" s="75"/>
      <c r="R176" s="96"/>
      <c r="S176" s="75"/>
      <c r="T176" s="75"/>
      <c r="AB176" s="116">
        <v>209</v>
      </c>
      <c r="AC176" s="116">
        <v>209</v>
      </c>
      <c r="AD176" s="116">
        <v>209</v>
      </c>
      <c r="AE176" s="116">
        <v>209</v>
      </c>
      <c r="AF176" s="116">
        <v>209</v>
      </c>
      <c r="AG176" s="116">
        <v>209</v>
      </c>
      <c r="AH176" s="116">
        <v>209</v>
      </c>
      <c r="AI176" s="116">
        <v>209</v>
      </c>
    </row>
    <row r="177" spans="2:35" x14ac:dyDescent="0.25">
      <c r="B177" s="105">
        <v>176</v>
      </c>
      <c r="D177" s="2"/>
      <c r="E177" s="7" t="s">
        <v>259</v>
      </c>
      <c r="F177" s="66">
        <v>20000000</v>
      </c>
      <c r="G177" s="109">
        <f>IF(($C$142=0),0,(F177/$C$142))</f>
        <v>0</v>
      </c>
      <c r="H177" s="4"/>
      <c r="I177" s="2"/>
      <c r="J177" s="4"/>
      <c r="K177" s="4"/>
      <c r="M177" s="2"/>
      <c r="N177" s="93" t="s">
        <v>95</v>
      </c>
      <c r="O177" s="94">
        <v>999999999</v>
      </c>
      <c r="P177" s="95">
        <f t="shared" si="18"/>
        <v>0</v>
      </c>
      <c r="Q177" s="75"/>
      <c r="R177" s="96"/>
      <c r="S177" s="75"/>
      <c r="T177" s="75"/>
      <c r="AB177" s="116">
        <v>210</v>
      </c>
      <c r="AC177" s="116">
        <v>210</v>
      </c>
      <c r="AD177" s="116">
        <v>210</v>
      </c>
      <c r="AE177" s="116">
        <v>210</v>
      </c>
      <c r="AF177" s="116">
        <v>210</v>
      </c>
      <c r="AG177" s="116">
        <v>210</v>
      </c>
      <c r="AH177" s="116">
        <v>210</v>
      </c>
      <c r="AI177" s="116">
        <v>210</v>
      </c>
    </row>
    <row r="178" spans="2:35" x14ac:dyDescent="0.25">
      <c r="B178" s="105">
        <v>177</v>
      </c>
      <c r="D178" s="2"/>
      <c r="E178" s="7" t="s">
        <v>260</v>
      </c>
      <c r="F178" s="66">
        <v>20000000</v>
      </c>
      <c r="G178" s="109">
        <f t="shared" si="17"/>
        <v>0</v>
      </c>
      <c r="H178" s="4"/>
      <c r="I178" s="2"/>
      <c r="J178" s="4"/>
      <c r="K178" s="4"/>
      <c r="M178" s="2"/>
      <c r="N178" s="93" t="s">
        <v>96</v>
      </c>
      <c r="O178" s="94">
        <v>999999999</v>
      </c>
      <c r="P178" s="95">
        <f t="shared" si="18"/>
        <v>0</v>
      </c>
      <c r="Q178" s="75"/>
      <c r="R178" s="96"/>
      <c r="S178" s="75"/>
      <c r="T178" s="75"/>
      <c r="AB178" s="116">
        <v>211</v>
      </c>
      <c r="AC178" s="116">
        <v>211</v>
      </c>
      <c r="AD178" s="116">
        <v>211</v>
      </c>
      <c r="AE178" s="116">
        <v>211</v>
      </c>
      <c r="AF178" s="116">
        <v>211</v>
      </c>
      <c r="AG178" s="116">
        <v>211</v>
      </c>
      <c r="AH178" s="116">
        <v>211</v>
      </c>
      <c r="AI178" s="116">
        <v>211</v>
      </c>
    </row>
    <row r="179" spans="2:35" x14ac:dyDescent="0.25">
      <c r="B179" s="105">
        <v>178</v>
      </c>
      <c r="D179" s="2"/>
      <c r="E179" s="146" t="s">
        <v>205</v>
      </c>
      <c r="F179" s="70">
        <f>SUM(F174:F178)</f>
        <v>180000000</v>
      </c>
      <c r="G179" s="111">
        <f>SUM(G174:G178)</f>
        <v>0</v>
      </c>
      <c r="H179" s="4"/>
      <c r="I179" s="2"/>
      <c r="J179" s="4"/>
      <c r="K179" s="4"/>
      <c r="M179" s="2"/>
      <c r="N179" s="12" t="s">
        <v>30</v>
      </c>
      <c r="O179" s="70">
        <f>SUM(O174:O178)</f>
        <v>6999999996</v>
      </c>
      <c r="P179" s="111">
        <f>SUM(P174:P178)</f>
        <v>0</v>
      </c>
      <c r="Q179" s="75"/>
      <c r="R179" s="96"/>
      <c r="S179" s="75"/>
      <c r="T179" s="75"/>
      <c r="AB179" s="116">
        <v>212</v>
      </c>
      <c r="AC179" s="116">
        <v>212</v>
      </c>
      <c r="AD179" s="116">
        <v>212</v>
      </c>
      <c r="AE179" s="116">
        <v>212</v>
      </c>
      <c r="AF179" s="116">
        <v>212</v>
      </c>
      <c r="AG179" s="116">
        <v>212</v>
      </c>
      <c r="AH179" s="116">
        <v>212</v>
      </c>
      <c r="AI179" s="116">
        <v>212</v>
      </c>
    </row>
    <row r="180" spans="2:35" x14ac:dyDescent="0.25">
      <c r="B180" s="105">
        <v>179</v>
      </c>
      <c r="D180" s="2"/>
      <c r="E180" s="2"/>
      <c r="F180" s="4"/>
      <c r="G180" s="4"/>
      <c r="H180" s="4"/>
      <c r="I180" s="2"/>
      <c r="J180" s="4"/>
      <c r="K180" s="4"/>
      <c r="M180" s="2"/>
      <c r="N180" s="96"/>
      <c r="O180" s="75"/>
      <c r="P180" s="75"/>
      <c r="Q180" s="75"/>
      <c r="R180" s="96"/>
      <c r="S180" s="75"/>
      <c r="T180" s="75"/>
      <c r="AB180" s="116">
        <v>213</v>
      </c>
      <c r="AC180" s="116">
        <v>213</v>
      </c>
      <c r="AD180" s="116">
        <v>213</v>
      </c>
      <c r="AE180" s="116">
        <v>213</v>
      </c>
      <c r="AF180" s="116">
        <v>213</v>
      </c>
      <c r="AG180" s="116">
        <v>213</v>
      </c>
      <c r="AH180" s="116">
        <v>213</v>
      </c>
      <c r="AI180" s="116">
        <v>213</v>
      </c>
    </row>
    <row r="181" spans="2:35" x14ac:dyDescent="0.25">
      <c r="B181" s="105">
        <v>180</v>
      </c>
      <c r="D181" s="2"/>
      <c r="E181" s="13" t="s">
        <v>337</v>
      </c>
      <c r="F181" s="17" t="s">
        <v>198</v>
      </c>
      <c r="G181" s="14" t="s">
        <v>41</v>
      </c>
      <c r="H181" s="4"/>
      <c r="I181" s="13" t="s">
        <v>338</v>
      </c>
      <c r="J181" s="17" t="s">
        <v>198</v>
      </c>
      <c r="K181" s="14" t="s">
        <v>41</v>
      </c>
      <c r="M181" s="2"/>
      <c r="N181" s="13" t="s">
        <v>364</v>
      </c>
      <c r="O181" s="17" t="s">
        <v>24</v>
      </c>
      <c r="P181" s="14" t="s">
        <v>41</v>
      </c>
      <c r="Q181" s="75"/>
      <c r="R181" s="13" t="s">
        <v>365</v>
      </c>
      <c r="S181" s="17" t="s">
        <v>24</v>
      </c>
      <c r="T181" s="14" t="s">
        <v>41</v>
      </c>
      <c r="AB181" s="116">
        <v>214</v>
      </c>
      <c r="AC181" s="116">
        <v>214</v>
      </c>
      <c r="AD181" s="116">
        <v>214</v>
      </c>
      <c r="AE181" s="116">
        <v>214</v>
      </c>
      <c r="AF181" s="116">
        <v>214</v>
      </c>
      <c r="AG181" s="116">
        <v>214</v>
      </c>
      <c r="AH181" s="116">
        <v>214</v>
      </c>
      <c r="AI181" s="116">
        <v>214</v>
      </c>
    </row>
    <row r="182" spans="2:35" x14ac:dyDescent="0.25">
      <c r="B182" s="105">
        <v>181</v>
      </c>
      <c r="D182" s="2"/>
      <c r="E182" s="7" t="s">
        <v>256</v>
      </c>
      <c r="F182" s="66">
        <v>20000000</v>
      </c>
      <c r="G182" s="109">
        <f>IF(($C$150=0),0,(F182/$C$150))</f>
        <v>0</v>
      </c>
      <c r="H182" s="4"/>
      <c r="I182" s="7" t="s">
        <v>256</v>
      </c>
      <c r="J182" s="66">
        <v>20000000</v>
      </c>
      <c r="K182" s="109">
        <f>IF(($G$150=0),0,(J182/$G$150))</f>
        <v>0</v>
      </c>
      <c r="M182" s="2"/>
      <c r="N182" s="93" t="s">
        <v>92</v>
      </c>
      <c r="O182" s="94">
        <v>5000000000</v>
      </c>
      <c r="P182" s="95">
        <f>IF(($C$150=0),0,(O182/$C$150))</f>
        <v>0</v>
      </c>
      <c r="Q182" s="75"/>
      <c r="R182" s="93" t="s">
        <v>92</v>
      </c>
      <c r="S182" s="94">
        <v>5000000000</v>
      </c>
      <c r="T182" s="95">
        <f>IF(($G$150=0),0,(S182/$G$150))</f>
        <v>0</v>
      </c>
      <c r="AB182" s="116">
        <v>215</v>
      </c>
      <c r="AC182" s="116">
        <v>215</v>
      </c>
      <c r="AD182" s="116">
        <v>215</v>
      </c>
      <c r="AE182" s="116">
        <v>215</v>
      </c>
      <c r="AF182" s="116">
        <v>215</v>
      </c>
      <c r="AG182" s="116">
        <v>215</v>
      </c>
      <c r="AH182" s="116">
        <v>215</v>
      </c>
      <c r="AI182" s="116">
        <v>215</v>
      </c>
    </row>
    <row r="183" spans="2:35" x14ac:dyDescent="0.25">
      <c r="B183" s="105">
        <v>182</v>
      </c>
      <c r="D183" s="2"/>
      <c r="E183" s="7" t="s">
        <v>257</v>
      </c>
      <c r="F183" s="66">
        <v>40000000</v>
      </c>
      <c r="G183" s="109">
        <f t="shared" ref="G183:G186" si="19">IF(($C$150=0),0,(F183/$C$150))</f>
        <v>0</v>
      </c>
      <c r="H183" s="4"/>
      <c r="I183" s="7" t="s">
        <v>257</v>
      </c>
      <c r="J183" s="66">
        <v>40000000</v>
      </c>
      <c r="K183" s="109">
        <f t="shared" ref="K183:K186" si="20">IF(($G$150=0),0,(J183/$G$150))</f>
        <v>0</v>
      </c>
      <c r="M183" s="2"/>
      <c r="N183" s="93" t="s">
        <v>93</v>
      </c>
      <c r="O183" s="94">
        <v>6000000000</v>
      </c>
      <c r="P183" s="95">
        <f t="shared" ref="P183:P186" si="21">IF(($C$150=0),0,(O183/$C$150))</f>
        <v>0</v>
      </c>
      <c r="Q183" s="75"/>
      <c r="R183" s="93" t="s">
        <v>93</v>
      </c>
      <c r="S183" s="94">
        <v>3000000000</v>
      </c>
      <c r="T183" s="95">
        <f t="shared" ref="T183:T186" si="22">IF(($G$150=0),0,(S183/$G$150))</f>
        <v>0</v>
      </c>
      <c r="AB183" s="116">
        <v>216</v>
      </c>
      <c r="AC183" s="116">
        <v>216</v>
      </c>
      <c r="AD183" s="116">
        <v>216</v>
      </c>
      <c r="AE183" s="116">
        <v>216</v>
      </c>
      <c r="AF183" s="116">
        <v>216</v>
      </c>
      <c r="AG183" s="116">
        <v>216</v>
      </c>
      <c r="AH183" s="116">
        <v>216</v>
      </c>
      <c r="AI183" s="116">
        <v>216</v>
      </c>
    </row>
    <row r="184" spans="2:35" x14ac:dyDescent="0.25">
      <c r="B184" s="105">
        <v>183</v>
      </c>
      <c r="D184" s="2"/>
      <c r="E184" s="7" t="s">
        <v>258</v>
      </c>
      <c r="F184" s="66">
        <v>80000000</v>
      </c>
      <c r="G184" s="109">
        <f t="shared" si="19"/>
        <v>0</v>
      </c>
      <c r="H184" s="4"/>
      <c r="I184" s="7" t="s">
        <v>258</v>
      </c>
      <c r="J184" s="66">
        <v>80000000</v>
      </c>
      <c r="K184" s="109">
        <f t="shared" si="20"/>
        <v>0</v>
      </c>
      <c r="M184" s="2"/>
      <c r="N184" s="93" t="s">
        <v>94</v>
      </c>
      <c r="O184" s="94">
        <v>8000000000</v>
      </c>
      <c r="P184" s="95">
        <f t="shared" si="21"/>
        <v>0</v>
      </c>
      <c r="Q184" s="75"/>
      <c r="R184" s="93" t="s">
        <v>94</v>
      </c>
      <c r="S184" s="94">
        <v>4000000000</v>
      </c>
      <c r="T184" s="95">
        <f t="shared" si="22"/>
        <v>0</v>
      </c>
      <c r="AB184" s="116">
        <v>217</v>
      </c>
      <c r="AC184" s="116">
        <v>217</v>
      </c>
      <c r="AD184" s="116">
        <v>217</v>
      </c>
      <c r="AE184" s="116">
        <v>217</v>
      </c>
      <c r="AF184" s="116">
        <v>217</v>
      </c>
      <c r="AG184" s="116">
        <v>217</v>
      </c>
      <c r="AH184" s="116">
        <v>217</v>
      </c>
      <c r="AI184" s="116">
        <v>217</v>
      </c>
    </row>
    <row r="185" spans="2:35" x14ac:dyDescent="0.25">
      <c r="B185" s="105">
        <v>184</v>
      </c>
      <c r="D185" s="2"/>
      <c r="E185" s="7" t="s">
        <v>259</v>
      </c>
      <c r="F185" s="66">
        <v>20000000</v>
      </c>
      <c r="G185" s="109">
        <f t="shared" si="19"/>
        <v>0</v>
      </c>
      <c r="H185" s="4"/>
      <c r="I185" s="7" t="s">
        <v>259</v>
      </c>
      <c r="J185" s="66">
        <v>20000000</v>
      </c>
      <c r="K185" s="109">
        <f t="shared" si="20"/>
        <v>0</v>
      </c>
      <c r="M185" s="2"/>
      <c r="N185" s="93" t="s">
        <v>95</v>
      </c>
      <c r="O185" s="94">
        <v>999999999</v>
      </c>
      <c r="P185" s="95">
        <f t="shared" si="21"/>
        <v>0</v>
      </c>
      <c r="Q185" s="75"/>
      <c r="R185" s="93" t="s">
        <v>95</v>
      </c>
      <c r="S185" s="94">
        <v>999999999</v>
      </c>
      <c r="T185" s="95">
        <f t="shared" si="22"/>
        <v>0</v>
      </c>
      <c r="U185" s="121"/>
      <c r="V185" s="121"/>
      <c r="W185" s="121"/>
      <c r="X185" s="121"/>
      <c r="AB185" s="116">
        <v>218</v>
      </c>
      <c r="AC185" s="116">
        <v>218</v>
      </c>
      <c r="AD185" s="116">
        <v>218</v>
      </c>
      <c r="AE185" s="116">
        <v>218</v>
      </c>
      <c r="AF185" s="116">
        <v>218</v>
      </c>
      <c r="AG185" s="116">
        <v>218</v>
      </c>
      <c r="AH185" s="116">
        <v>218</v>
      </c>
      <c r="AI185" s="116">
        <v>218</v>
      </c>
    </row>
    <row r="186" spans="2:35" ht="15.75" x14ac:dyDescent="0.25">
      <c r="B186" s="105">
        <v>185</v>
      </c>
      <c r="D186" s="2"/>
      <c r="E186" s="7" t="s">
        <v>260</v>
      </c>
      <c r="F186" s="66">
        <v>20000000</v>
      </c>
      <c r="G186" s="109">
        <f t="shared" si="19"/>
        <v>0</v>
      </c>
      <c r="H186" s="4"/>
      <c r="I186" s="7" t="s">
        <v>260</v>
      </c>
      <c r="J186" s="66">
        <v>20000000</v>
      </c>
      <c r="K186" s="109">
        <f t="shared" si="20"/>
        <v>0</v>
      </c>
      <c r="M186" s="2"/>
      <c r="N186" s="93" t="s">
        <v>96</v>
      </c>
      <c r="O186" s="94">
        <v>999999999</v>
      </c>
      <c r="P186" s="95">
        <f t="shared" si="21"/>
        <v>0</v>
      </c>
      <c r="Q186" s="75"/>
      <c r="R186" s="93" t="s">
        <v>96</v>
      </c>
      <c r="S186" s="94">
        <v>999999999</v>
      </c>
      <c r="T186" s="95">
        <f t="shared" si="22"/>
        <v>0</v>
      </c>
      <c r="U186" s="122"/>
      <c r="V186" s="122"/>
      <c r="W186" s="121"/>
      <c r="X186" s="121"/>
      <c r="AB186" s="116">
        <v>219</v>
      </c>
      <c r="AC186" s="116">
        <v>219</v>
      </c>
      <c r="AD186" s="116">
        <v>219</v>
      </c>
      <c r="AE186" s="116">
        <v>219</v>
      </c>
      <c r="AF186" s="116">
        <v>219</v>
      </c>
      <c r="AG186" s="116">
        <v>219</v>
      </c>
      <c r="AH186" s="116">
        <v>219</v>
      </c>
      <c r="AI186" s="116">
        <v>219</v>
      </c>
    </row>
    <row r="187" spans="2:35" ht="15.75" x14ac:dyDescent="0.25">
      <c r="B187" s="105">
        <v>186</v>
      </c>
      <c r="D187" s="2"/>
      <c r="E187" s="146" t="s">
        <v>205</v>
      </c>
      <c r="F187" s="70">
        <f>SUM(F182:F186)</f>
        <v>180000000</v>
      </c>
      <c r="G187" s="111">
        <f>SUM(G182:G186)</f>
        <v>0</v>
      </c>
      <c r="H187" s="4"/>
      <c r="I187" s="146" t="s">
        <v>205</v>
      </c>
      <c r="J187" s="70">
        <f>SUM(J182:J186)</f>
        <v>180000000</v>
      </c>
      <c r="K187" s="111">
        <f>SUM(K182:K186)</f>
        <v>0</v>
      </c>
      <c r="M187" s="2"/>
      <c r="N187" s="12" t="s">
        <v>30</v>
      </c>
      <c r="O187" s="70">
        <f>SUM(O182:O186)</f>
        <v>20999999998</v>
      </c>
      <c r="P187" s="111">
        <f>SUM(P182:P186)</f>
        <v>0</v>
      </c>
      <c r="Q187" s="75"/>
      <c r="R187" s="12" t="s">
        <v>30</v>
      </c>
      <c r="S187" s="70">
        <f>SUM(S182:S186)</f>
        <v>13999999998</v>
      </c>
      <c r="T187" s="111">
        <f>SUM(T182:T186)</f>
        <v>0</v>
      </c>
      <c r="U187" s="122"/>
      <c r="V187" s="122"/>
      <c r="W187" s="121"/>
      <c r="X187" s="121"/>
      <c r="AB187" s="116">
        <v>220</v>
      </c>
      <c r="AC187" s="116">
        <v>220</v>
      </c>
      <c r="AD187" s="116">
        <v>220</v>
      </c>
      <c r="AE187" s="116">
        <v>220</v>
      </c>
      <c r="AF187" s="116">
        <v>220</v>
      </c>
      <c r="AG187" s="116">
        <v>220</v>
      </c>
      <c r="AH187" s="116">
        <v>220</v>
      </c>
      <c r="AI187" s="116">
        <v>220</v>
      </c>
    </row>
    <row r="188" spans="2:35" x14ac:dyDescent="0.25">
      <c r="B188" s="105">
        <v>187</v>
      </c>
      <c r="D188" s="2"/>
      <c r="E188" s="140" t="s">
        <v>339</v>
      </c>
      <c r="F188" s="4"/>
      <c r="G188" s="4"/>
      <c r="H188" s="4"/>
      <c r="I188" s="2"/>
      <c r="J188" s="4"/>
      <c r="K188" s="4"/>
      <c r="M188" s="2"/>
      <c r="N188" s="151" t="s">
        <v>366</v>
      </c>
      <c r="O188" s="75"/>
      <c r="P188" s="75"/>
      <c r="Q188" s="75"/>
      <c r="R188" s="96"/>
      <c r="S188" s="75"/>
      <c r="T188" s="75"/>
      <c r="U188" s="123"/>
      <c r="V188" s="123"/>
      <c r="W188" s="121"/>
      <c r="X188" s="121"/>
      <c r="AB188" s="116">
        <v>221</v>
      </c>
      <c r="AC188" s="116">
        <v>221</v>
      </c>
      <c r="AD188" s="116">
        <v>221</v>
      </c>
      <c r="AE188" s="116">
        <v>221</v>
      </c>
      <c r="AF188" s="116">
        <v>221</v>
      </c>
      <c r="AG188" s="116">
        <v>221</v>
      </c>
      <c r="AH188" s="116">
        <v>221</v>
      </c>
      <c r="AI188" s="116">
        <v>221</v>
      </c>
    </row>
    <row r="189" spans="2:35" x14ac:dyDescent="0.25">
      <c r="B189" s="105">
        <v>188</v>
      </c>
      <c r="D189" s="2"/>
      <c r="E189" s="2"/>
      <c r="F189" s="4"/>
      <c r="G189" s="4"/>
      <c r="H189" s="4"/>
      <c r="I189" s="2"/>
      <c r="J189" s="4"/>
      <c r="K189" s="4"/>
      <c r="M189" s="2"/>
      <c r="N189" s="96"/>
      <c r="O189" s="75"/>
      <c r="P189" s="75"/>
      <c r="Q189" s="75"/>
      <c r="R189" s="96"/>
      <c r="S189" s="75"/>
      <c r="T189" s="75"/>
      <c r="U189" s="124"/>
      <c r="V189" s="124"/>
      <c r="W189" s="121"/>
      <c r="X189" s="121"/>
      <c r="AB189" s="116">
        <v>222</v>
      </c>
      <c r="AC189" s="116">
        <v>222</v>
      </c>
      <c r="AD189" s="116">
        <v>222</v>
      </c>
      <c r="AE189" s="116">
        <v>222</v>
      </c>
      <c r="AF189" s="116">
        <v>222</v>
      </c>
      <c r="AG189" s="116">
        <v>222</v>
      </c>
      <c r="AH189" s="116">
        <v>222</v>
      </c>
      <c r="AI189" s="116">
        <v>222</v>
      </c>
    </row>
    <row r="190" spans="2:35" ht="15.75" thickBot="1" x14ac:dyDescent="0.3">
      <c r="B190" s="105">
        <v>189</v>
      </c>
      <c r="D190" s="24" t="s">
        <v>97</v>
      </c>
      <c r="E190" s="24" t="s">
        <v>261</v>
      </c>
      <c r="F190" s="25"/>
      <c r="G190" s="25"/>
      <c r="H190" s="25"/>
      <c r="I190" s="24"/>
      <c r="J190" s="25"/>
      <c r="K190" s="25"/>
      <c r="M190" s="24" t="s">
        <v>97</v>
      </c>
      <c r="N190" s="97" t="s">
        <v>98</v>
      </c>
      <c r="O190" s="98"/>
      <c r="P190" s="98"/>
      <c r="Q190" s="98"/>
      <c r="R190" s="97"/>
      <c r="S190" s="98"/>
      <c r="T190" s="98"/>
      <c r="U190" s="123"/>
      <c r="V190" s="125"/>
      <c r="W190" s="121"/>
      <c r="X190" s="121"/>
      <c r="AB190" s="116">
        <v>223</v>
      </c>
      <c r="AC190" s="116">
        <v>223</v>
      </c>
      <c r="AD190" s="116">
        <v>223</v>
      </c>
      <c r="AE190" s="116">
        <v>223</v>
      </c>
      <c r="AF190" s="116">
        <v>223</v>
      </c>
      <c r="AG190" s="116">
        <v>223</v>
      </c>
      <c r="AH190" s="116">
        <v>223</v>
      </c>
      <c r="AI190" s="116">
        <v>223</v>
      </c>
    </row>
    <row r="191" spans="2:35" x14ac:dyDescent="0.25">
      <c r="B191" s="105">
        <v>190</v>
      </c>
      <c r="D191" s="2"/>
      <c r="E191" s="2"/>
      <c r="F191" s="4"/>
      <c r="G191" s="4"/>
      <c r="H191" s="4"/>
      <c r="I191" s="2"/>
      <c r="J191" s="4"/>
      <c r="K191" s="4"/>
      <c r="M191" s="2"/>
      <c r="N191" s="96"/>
      <c r="O191" s="75"/>
      <c r="P191" s="75"/>
      <c r="Q191" s="75"/>
      <c r="R191" s="96"/>
      <c r="S191" s="75"/>
      <c r="T191" s="75"/>
      <c r="U191" s="123"/>
      <c r="V191" s="125"/>
      <c r="W191" s="121"/>
      <c r="X191" s="121"/>
      <c r="AB191" s="116">
        <v>224</v>
      </c>
      <c r="AC191" s="116">
        <v>224</v>
      </c>
      <c r="AD191" s="116">
        <v>224</v>
      </c>
      <c r="AE191" s="116">
        <v>224</v>
      </c>
      <c r="AF191" s="116">
        <v>224</v>
      </c>
      <c r="AG191" s="116">
        <v>224</v>
      </c>
      <c r="AH191" s="116">
        <v>224</v>
      </c>
      <c r="AI191" s="116">
        <v>224</v>
      </c>
    </row>
    <row r="192" spans="2:35" x14ac:dyDescent="0.25">
      <c r="B192" s="105">
        <v>191</v>
      </c>
      <c r="D192" s="2"/>
      <c r="E192" s="12" t="s">
        <v>261</v>
      </c>
      <c r="F192" s="112"/>
      <c r="G192" s="31"/>
      <c r="H192" s="112"/>
      <c r="I192" s="31"/>
      <c r="J192" s="112"/>
      <c r="K192" s="113" t="s">
        <v>262</v>
      </c>
      <c r="M192" s="2"/>
      <c r="N192" s="99" t="s">
        <v>99</v>
      </c>
      <c r="O192" s="100"/>
      <c r="P192" s="101"/>
      <c r="Q192" s="100"/>
      <c r="R192" s="101"/>
      <c r="S192" s="100"/>
      <c r="T192" s="102"/>
      <c r="U192" s="123"/>
      <c r="V192" s="125"/>
      <c r="W192" s="121"/>
      <c r="X192" s="121"/>
      <c r="AB192" s="116">
        <v>225</v>
      </c>
      <c r="AC192" s="116">
        <v>225</v>
      </c>
      <c r="AD192" s="116">
        <v>225</v>
      </c>
      <c r="AE192" s="116">
        <v>225</v>
      </c>
      <c r="AF192" s="116">
        <v>225</v>
      </c>
      <c r="AG192" s="116">
        <v>225</v>
      </c>
      <c r="AH192" s="116">
        <v>225</v>
      </c>
      <c r="AI192" s="116">
        <v>225</v>
      </c>
    </row>
    <row r="193" spans="2:35" ht="15" customHeight="1" x14ac:dyDescent="0.25">
      <c r="B193" s="105">
        <v>192</v>
      </c>
      <c r="D193" s="2"/>
      <c r="E193" s="230" t="s">
        <v>263</v>
      </c>
      <c r="F193" s="229"/>
      <c r="G193" s="229"/>
      <c r="H193" s="229"/>
      <c r="I193" s="229"/>
      <c r="J193" s="229"/>
      <c r="K193" s="107">
        <v>5</v>
      </c>
      <c r="M193" s="2"/>
      <c r="N193" s="248" t="s">
        <v>159</v>
      </c>
      <c r="O193" s="247"/>
      <c r="P193" s="247"/>
      <c r="Q193" s="247"/>
      <c r="R193" s="247"/>
      <c r="S193" s="247"/>
      <c r="T193" s="103">
        <v>5.5</v>
      </c>
      <c r="U193" s="124"/>
      <c r="V193" s="126"/>
      <c r="W193" s="121"/>
      <c r="X193" s="121"/>
      <c r="AB193" s="116">
        <v>226</v>
      </c>
      <c r="AC193" s="116">
        <v>226</v>
      </c>
      <c r="AD193" s="116">
        <v>226</v>
      </c>
      <c r="AE193" s="116">
        <v>226</v>
      </c>
      <c r="AF193" s="116">
        <v>226</v>
      </c>
      <c r="AG193" s="116">
        <v>226</v>
      </c>
      <c r="AH193" s="116">
        <v>226</v>
      </c>
      <c r="AI193" s="116">
        <v>226</v>
      </c>
    </row>
    <row r="194" spans="2:35" ht="15" customHeight="1" x14ac:dyDescent="0.25">
      <c r="B194" s="105">
        <v>193</v>
      </c>
      <c r="D194" s="2"/>
      <c r="E194" s="230" t="s">
        <v>264</v>
      </c>
      <c r="F194" s="229"/>
      <c r="G194" s="229"/>
      <c r="H194" s="229"/>
      <c r="I194" s="229"/>
      <c r="J194" s="229"/>
      <c r="K194" s="107">
        <v>5</v>
      </c>
      <c r="M194" s="2"/>
      <c r="N194" s="246" t="s">
        <v>160</v>
      </c>
      <c r="O194" s="247"/>
      <c r="P194" s="247"/>
      <c r="Q194" s="247"/>
      <c r="R194" s="247"/>
      <c r="S194" s="247"/>
      <c r="T194" s="103">
        <v>12</v>
      </c>
      <c r="U194" s="124"/>
      <c r="V194" s="127"/>
      <c r="W194" s="121"/>
      <c r="X194" s="121"/>
      <c r="AB194" s="116">
        <v>227</v>
      </c>
      <c r="AC194" s="116">
        <v>227</v>
      </c>
      <c r="AD194" s="116">
        <v>227</v>
      </c>
      <c r="AE194" s="116">
        <v>227</v>
      </c>
      <c r="AF194" s="116">
        <v>227</v>
      </c>
      <c r="AG194" s="116">
        <v>227</v>
      </c>
      <c r="AH194" s="116">
        <v>227</v>
      </c>
      <c r="AI194" s="116">
        <v>227</v>
      </c>
    </row>
    <row r="195" spans="2:35" ht="15" customHeight="1" x14ac:dyDescent="0.25">
      <c r="B195" s="105">
        <v>194</v>
      </c>
      <c r="D195" s="2"/>
      <c r="E195" s="230" t="s">
        <v>265</v>
      </c>
      <c r="F195" s="229"/>
      <c r="G195" s="229"/>
      <c r="H195" s="229"/>
      <c r="I195" s="229"/>
      <c r="J195" s="229"/>
      <c r="K195" s="107">
        <v>5</v>
      </c>
      <c r="M195" s="2"/>
      <c r="N195" s="248" t="s">
        <v>146</v>
      </c>
      <c r="O195" s="251"/>
      <c r="P195" s="251"/>
      <c r="Q195" s="251"/>
      <c r="R195" s="251"/>
      <c r="S195" s="251"/>
      <c r="T195" s="103">
        <v>1.6</v>
      </c>
      <c r="U195" s="123"/>
      <c r="V195" s="123"/>
      <c r="W195" s="121"/>
      <c r="X195" s="121"/>
      <c r="AB195" s="116">
        <v>228</v>
      </c>
      <c r="AC195" s="116">
        <v>228</v>
      </c>
      <c r="AD195" s="116">
        <v>228</v>
      </c>
      <c r="AE195" s="116">
        <v>228</v>
      </c>
      <c r="AF195" s="116">
        <v>228</v>
      </c>
      <c r="AG195" s="116">
        <v>228</v>
      </c>
      <c r="AH195" s="116">
        <v>228</v>
      </c>
      <c r="AI195" s="116">
        <v>228</v>
      </c>
    </row>
    <row r="196" spans="2:35" x14ac:dyDescent="0.25">
      <c r="B196" s="105">
        <v>195</v>
      </c>
      <c r="D196" s="2"/>
      <c r="E196" s="2"/>
      <c r="F196" s="4"/>
      <c r="G196" s="4"/>
      <c r="H196" s="4"/>
      <c r="I196" s="2"/>
      <c r="J196" s="4"/>
      <c r="K196" s="4"/>
      <c r="M196" s="2"/>
      <c r="N196" s="96"/>
      <c r="O196" s="75"/>
      <c r="P196" s="75"/>
      <c r="Q196" s="75"/>
      <c r="R196" s="96"/>
      <c r="S196" s="75"/>
      <c r="T196" s="75"/>
      <c r="U196" s="124"/>
      <c r="V196" s="124"/>
      <c r="W196" s="121"/>
      <c r="X196" s="121"/>
      <c r="AB196" s="116">
        <v>229</v>
      </c>
      <c r="AC196" s="116">
        <v>229</v>
      </c>
      <c r="AD196" s="116">
        <v>229</v>
      </c>
      <c r="AE196" s="116">
        <v>229</v>
      </c>
      <c r="AF196" s="116">
        <v>229</v>
      </c>
      <c r="AG196" s="116">
        <v>229</v>
      </c>
      <c r="AH196" s="116">
        <v>229</v>
      </c>
      <c r="AI196" s="116">
        <v>229</v>
      </c>
    </row>
    <row r="197" spans="2:35" x14ac:dyDescent="0.25">
      <c r="B197" s="105">
        <v>196</v>
      </c>
      <c r="D197" s="2"/>
      <c r="E197" s="12" t="s">
        <v>340</v>
      </c>
      <c r="F197" s="112"/>
      <c r="G197" s="31"/>
      <c r="H197" s="112"/>
      <c r="I197" s="31"/>
      <c r="J197" s="112"/>
      <c r="K197" s="147"/>
      <c r="M197" s="2"/>
      <c r="N197" s="99" t="s">
        <v>340</v>
      </c>
      <c r="O197" s="100"/>
      <c r="P197" s="101"/>
      <c r="Q197" s="100"/>
      <c r="R197" s="101"/>
      <c r="S197" s="100"/>
      <c r="T197" s="102"/>
      <c r="U197" s="125"/>
      <c r="V197" s="128"/>
      <c r="W197" s="121"/>
      <c r="X197" s="121"/>
      <c r="AB197" s="116">
        <v>230</v>
      </c>
      <c r="AC197" s="116">
        <v>230</v>
      </c>
      <c r="AD197" s="116">
        <v>230</v>
      </c>
      <c r="AE197" s="116">
        <v>230</v>
      </c>
      <c r="AF197" s="116">
        <v>230</v>
      </c>
      <c r="AG197" s="116">
        <v>230</v>
      </c>
      <c r="AH197" s="116">
        <v>230</v>
      </c>
      <c r="AI197" s="116">
        <v>230</v>
      </c>
    </row>
    <row r="198" spans="2:35" ht="15" customHeight="1" x14ac:dyDescent="0.25">
      <c r="B198" s="105">
        <v>197</v>
      </c>
      <c r="D198" s="2"/>
      <c r="E198" s="230" t="s">
        <v>263</v>
      </c>
      <c r="F198" s="229"/>
      <c r="G198" s="229"/>
      <c r="H198" s="229"/>
      <c r="I198" s="229"/>
      <c r="J198" s="229"/>
      <c r="K198" s="107">
        <v>5</v>
      </c>
      <c r="M198" s="2"/>
      <c r="N198" s="248" t="s">
        <v>159</v>
      </c>
      <c r="O198" s="247"/>
      <c r="P198" s="247"/>
      <c r="Q198" s="247"/>
      <c r="R198" s="247"/>
      <c r="S198" s="247"/>
      <c r="T198" s="103">
        <v>5.5</v>
      </c>
      <c r="U198" s="125"/>
      <c r="V198" s="128"/>
      <c r="W198" s="121"/>
      <c r="X198" s="121"/>
      <c r="AB198" s="116">
        <v>231</v>
      </c>
      <c r="AC198" s="116">
        <v>231</v>
      </c>
      <c r="AD198" s="116">
        <v>231</v>
      </c>
      <c r="AE198" s="116">
        <v>231</v>
      </c>
      <c r="AF198" s="116">
        <v>231</v>
      </c>
      <c r="AG198" s="116">
        <v>231</v>
      </c>
      <c r="AH198" s="116">
        <v>231</v>
      </c>
      <c r="AI198" s="116">
        <v>231</v>
      </c>
    </row>
    <row r="199" spans="2:35" ht="15" customHeight="1" x14ac:dyDescent="0.25">
      <c r="B199" s="105">
        <v>198</v>
      </c>
      <c r="D199" s="2"/>
      <c r="E199" s="230" t="s">
        <v>264</v>
      </c>
      <c r="F199" s="229"/>
      <c r="G199" s="229"/>
      <c r="H199" s="229"/>
      <c r="I199" s="229"/>
      <c r="J199" s="229"/>
      <c r="K199" s="107">
        <v>5</v>
      </c>
      <c r="M199" s="2"/>
      <c r="N199" s="246" t="s">
        <v>160</v>
      </c>
      <c r="O199" s="247"/>
      <c r="P199" s="247"/>
      <c r="Q199" s="247"/>
      <c r="R199" s="247"/>
      <c r="S199" s="247"/>
      <c r="T199" s="103">
        <v>13</v>
      </c>
      <c r="U199" s="125"/>
      <c r="V199" s="128"/>
      <c r="W199" s="121"/>
      <c r="X199" s="121"/>
      <c r="AB199" s="116">
        <v>232</v>
      </c>
      <c r="AC199" s="116">
        <v>232</v>
      </c>
      <c r="AD199" s="116">
        <v>232</v>
      </c>
      <c r="AE199" s="116">
        <v>232</v>
      </c>
      <c r="AF199" s="116">
        <v>232</v>
      </c>
      <c r="AG199" s="116">
        <v>232</v>
      </c>
      <c r="AH199" s="116">
        <v>232</v>
      </c>
      <c r="AI199" s="116">
        <v>232</v>
      </c>
    </row>
    <row r="200" spans="2:35" x14ac:dyDescent="0.25">
      <c r="B200" s="105">
        <v>199</v>
      </c>
      <c r="D200" s="2"/>
      <c r="E200" s="2"/>
      <c r="F200" s="4"/>
      <c r="G200" s="4"/>
      <c r="H200" s="4"/>
      <c r="I200" s="2"/>
      <c r="J200" s="4"/>
      <c r="K200" s="4"/>
      <c r="M200" s="2"/>
      <c r="N200" s="96"/>
      <c r="O200" s="75"/>
      <c r="P200" s="75"/>
      <c r="Q200" s="75"/>
      <c r="R200" s="96"/>
      <c r="S200" s="75"/>
      <c r="T200" s="75"/>
      <c r="U200" s="126"/>
      <c r="V200" s="129"/>
      <c r="W200" s="121"/>
      <c r="X200" s="121"/>
      <c r="AB200" s="116">
        <v>233</v>
      </c>
      <c r="AC200" s="116">
        <v>233</v>
      </c>
      <c r="AD200" s="116">
        <v>233</v>
      </c>
      <c r="AE200" s="116">
        <v>233</v>
      </c>
      <c r="AF200" s="116">
        <v>233</v>
      </c>
      <c r="AG200" s="116">
        <v>233</v>
      </c>
      <c r="AH200" s="116">
        <v>233</v>
      </c>
      <c r="AI200" s="116">
        <v>233</v>
      </c>
    </row>
    <row r="201" spans="2:35" x14ac:dyDescent="0.25">
      <c r="B201" s="105">
        <v>200</v>
      </c>
      <c r="D201" s="2"/>
      <c r="E201" s="12" t="s">
        <v>323</v>
      </c>
      <c r="F201" s="112"/>
      <c r="G201" s="31"/>
      <c r="H201" s="112"/>
      <c r="I201" s="31"/>
      <c r="J201" s="112"/>
      <c r="K201" s="147"/>
      <c r="M201" s="2"/>
      <c r="N201" s="99" t="s">
        <v>323</v>
      </c>
      <c r="O201" s="100"/>
      <c r="P201" s="101"/>
      <c r="Q201" s="100"/>
      <c r="R201" s="101"/>
      <c r="S201" s="100"/>
      <c r="T201" s="102"/>
      <c r="U201" s="123"/>
      <c r="V201" s="123"/>
      <c r="W201" s="121"/>
      <c r="X201" s="121"/>
      <c r="AB201" s="116">
        <v>234</v>
      </c>
      <c r="AC201" s="116">
        <v>234</v>
      </c>
      <c r="AD201" s="116">
        <v>234</v>
      </c>
      <c r="AE201" s="116">
        <v>234</v>
      </c>
      <c r="AF201" s="116">
        <v>234</v>
      </c>
      <c r="AG201" s="116">
        <v>234</v>
      </c>
      <c r="AH201" s="116">
        <v>234</v>
      </c>
      <c r="AI201" s="116">
        <v>234</v>
      </c>
    </row>
    <row r="202" spans="2:35" ht="15" customHeight="1" x14ac:dyDescent="0.25">
      <c r="B202" s="105">
        <v>201</v>
      </c>
      <c r="D202" s="2"/>
      <c r="E202" s="230" t="s">
        <v>263</v>
      </c>
      <c r="F202" s="229"/>
      <c r="G202" s="229"/>
      <c r="H202" s="229"/>
      <c r="I202" s="229"/>
      <c r="J202" s="229"/>
      <c r="K202" s="107">
        <v>5</v>
      </c>
      <c r="M202" s="2"/>
      <c r="N202" s="248" t="s">
        <v>159</v>
      </c>
      <c r="O202" s="247"/>
      <c r="P202" s="247"/>
      <c r="Q202" s="247"/>
      <c r="R202" s="247"/>
      <c r="S202" s="247"/>
      <c r="T202" s="103">
        <v>5.5</v>
      </c>
      <c r="U202" s="124"/>
      <c r="V202" s="124"/>
      <c r="W202" s="121"/>
      <c r="X202" s="121"/>
      <c r="AB202" s="116">
        <v>235</v>
      </c>
      <c r="AC202" s="116">
        <v>235</v>
      </c>
      <c r="AD202" s="116">
        <v>235</v>
      </c>
      <c r="AE202" s="116">
        <v>235</v>
      </c>
      <c r="AF202" s="116">
        <v>235</v>
      </c>
      <c r="AG202" s="116">
        <v>235</v>
      </c>
      <c r="AH202" s="116">
        <v>235</v>
      </c>
      <c r="AI202" s="116">
        <v>235</v>
      </c>
    </row>
    <row r="203" spans="2:35" ht="15" customHeight="1" x14ac:dyDescent="0.25">
      <c r="B203" s="105">
        <v>202</v>
      </c>
      <c r="D203" s="2"/>
      <c r="E203" s="230" t="s">
        <v>264</v>
      </c>
      <c r="F203" s="229"/>
      <c r="G203" s="229"/>
      <c r="H203" s="229"/>
      <c r="I203" s="229"/>
      <c r="J203" s="229"/>
      <c r="K203" s="107">
        <v>5</v>
      </c>
      <c r="M203" s="2"/>
      <c r="N203" s="246" t="s">
        <v>160</v>
      </c>
      <c r="O203" s="247"/>
      <c r="P203" s="247"/>
      <c r="Q203" s="247"/>
      <c r="R203" s="247"/>
      <c r="S203" s="247"/>
      <c r="T203" s="103">
        <v>16</v>
      </c>
      <c r="U203" s="125"/>
      <c r="V203" s="130"/>
      <c r="W203" s="121"/>
      <c r="X203" s="121"/>
      <c r="AB203" s="116">
        <v>236</v>
      </c>
      <c r="AC203" s="116">
        <v>236</v>
      </c>
      <c r="AD203" s="116">
        <v>236</v>
      </c>
      <c r="AE203" s="116">
        <v>236</v>
      </c>
      <c r="AF203" s="116">
        <v>236</v>
      </c>
      <c r="AG203" s="116">
        <v>236</v>
      </c>
      <c r="AH203" s="116">
        <v>236</v>
      </c>
      <c r="AI203" s="116">
        <v>236</v>
      </c>
    </row>
    <row r="204" spans="2:35" x14ac:dyDescent="0.25">
      <c r="B204" s="105">
        <v>203</v>
      </c>
      <c r="D204" s="2"/>
      <c r="E204" s="2"/>
      <c r="F204" s="4"/>
      <c r="G204" s="4"/>
      <c r="H204" s="4"/>
      <c r="I204" s="2"/>
      <c r="J204" s="4"/>
      <c r="K204" s="4"/>
      <c r="M204" s="2"/>
      <c r="N204" s="2"/>
      <c r="O204" s="4"/>
      <c r="P204" s="4"/>
      <c r="Q204" s="4"/>
      <c r="R204" s="2"/>
      <c r="S204" s="4"/>
      <c r="T204" s="4"/>
      <c r="U204" s="125"/>
      <c r="V204" s="130"/>
      <c r="W204" s="121"/>
      <c r="X204" s="121"/>
      <c r="AB204" s="116">
        <v>237</v>
      </c>
      <c r="AC204" s="116">
        <v>237</v>
      </c>
      <c r="AD204" s="116">
        <v>237</v>
      </c>
      <c r="AE204" s="116">
        <v>237</v>
      </c>
      <c r="AF204" s="116">
        <v>237</v>
      </c>
      <c r="AG204" s="116">
        <v>237</v>
      </c>
      <c r="AH204" s="116">
        <v>237</v>
      </c>
      <c r="AI204" s="116">
        <v>237</v>
      </c>
    </row>
    <row r="205" spans="2:35" x14ac:dyDescent="0.25">
      <c r="B205" s="105">
        <v>204</v>
      </c>
      <c r="D205" s="2"/>
      <c r="E205" s="2" t="s">
        <v>266</v>
      </c>
      <c r="F205" s="4"/>
      <c r="G205" s="4"/>
      <c r="H205" s="4"/>
      <c r="I205" s="2"/>
      <c r="J205" s="4"/>
      <c r="K205" s="4"/>
      <c r="M205" s="2"/>
      <c r="N205" s="2" t="s">
        <v>147</v>
      </c>
      <c r="O205" s="4"/>
      <c r="P205" s="4"/>
      <c r="Q205" s="4"/>
      <c r="R205" s="2"/>
      <c r="S205" s="4"/>
      <c r="T205" s="4"/>
      <c r="U205" s="125"/>
      <c r="V205" s="130"/>
      <c r="W205" s="121"/>
      <c r="X205" s="121"/>
      <c r="AB205" s="116">
        <v>238</v>
      </c>
      <c r="AC205" s="116">
        <v>238</v>
      </c>
      <c r="AD205" s="116">
        <v>238</v>
      </c>
      <c r="AE205" s="116">
        <v>238</v>
      </c>
      <c r="AF205" s="116">
        <v>238</v>
      </c>
      <c r="AG205" s="116">
        <v>238</v>
      </c>
      <c r="AH205" s="116">
        <v>238</v>
      </c>
      <c r="AI205" s="116">
        <v>238</v>
      </c>
    </row>
    <row r="206" spans="2:35" x14ac:dyDescent="0.25">
      <c r="B206" s="105">
        <v>205</v>
      </c>
      <c r="D206" s="2"/>
      <c r="E206" s="13" t="s">
        <v>211</v>
      </c>
      <c r="F206" s="17" t="s">
        <v>198</v>
      </c>
      <c r="G206" s="14" t="s">
        <v>41</v>
      </c>
      <c r="H206" s="4"/>
      <c r="I206" s="13" t="s">
        <v>212</v>
      </c>
      <c r="J206" s="17" t="s">
        <v>198</v>
      </c>
      <c r="K206" s="14" t="s">
        <v>41</v>
      </c>
      <c r="M206" s="2"/>
      <c r="N206" s="13" t="s">
        <v>34</v>
      </c>
      <c r="O206" s="17" t="s">
        <v>24</v>
      </c>
      <c r="P206" s="14" t="s">
        <v>41</v>
      </c>
      <c r="Q206" s="4"/>
      <c r="R206" s="13" t="s">
        <v>39</v>
      </c>
      <c r="S206" s="17" t="s">
        <v>24</v>
      </c>
      <c r="T206" s="14" t="s">
        <v>41</v>
      </c>
      <c r="U206" s="125"/>
      <c r="V206" s="130"/>
      <c r="W206" s="121"/>
      <c r="X206" s="121"/>
      <c r="AB206" s="116">
        <v>239</v>
      </c>
      <c r="AC206" s="116">
        <v>239</v>
      </c>
      <c r="AD206" s="116">
        <v>239</v>
      </c>
      <c r="AE206" s="116">
        <v>239</v>
      </c>
      <c r="AF206" s="116">
        <v>239</v>
      </c>
      <c r="AG206" s="116">
        <v>239</v>
      </c>
      <c r="AH206" s="116">
        <v>239</v>
      </c>
      <c r="AI206" s="116">
        <v>239</v>
      </c>
    </row>
    <row r="207" spans="2:35" x14ac:dyDescent="0.25">
      <c r="B207" s="105">
        <v>206</v>
      </c>
      <c r="D207" s="2"/>
      <c r="E207" s="7" t="s">
        <v>256</v>
      </c>
      <c r="F207" s="66">
        <v>20000000</v>
      </c>
      <c r="G207" s="109" t="e">
        <f>IF((F212=0),0,(F207/$C$175))</f>
        <v>#DIV/0!</v>
      </c>
      <c r="H207" s="4"/>
      <c r="I207" s="7" t="s">
        <v>256</v>
      </c>
      <c r="J207" s="66">
        <v>20000000</v>
      </c>
      <c r="K207" s="109">
        <f>IF(($G$175=0),0,(J207/$G$175))</f>
        <v>0</v>
      </c>
      <c r="M207" s="2"/>
      <c r="N207" s="7" t="s">
        <v>92</v>
      </c>
      <c r="O207" s="66">
        <v>999999999</v>
      </c>
      <c r="P207" s="109">
        <f>IF(($C$175=0),0,(O207/$C$175))</f>
        <v>0</v>
      </c>
      <c r="Q207" s="4"/>
      <c r="R207" s="7" t="s">
        <v>92</v>
      </c>
      <c r="S207" s="66">
        <v>999999999</v>
      </c>
      <c r="T207" s="109">
        <f>IF(($G$175=0),0,(S207/$G$175))</f>
        <v>0</v>
      </c>
      <c r="U207" s="125"/>
      <c r="V207" s="130"/>
      <c r="W207" s="121"/>
      <c r="X207" s="121"/>
      <c r="AB207" s="116">
        <v>240</v>
      </c>
      <c r="AC207" s="116">
        <v>240</v>
      </c>
      <c r="AD207" s="116">
        <v>240</v>
      </c>
      <c r="AE207" s="116">
        <v>240</v>
      </c>
      <c r="AF207" s="116">
        <v>240</v>
      </c>
      <c r="AG207" s="116">
        <v>240</v>
      </c>
      <c r="AH207" s="116">
        <v>240</v>
      </c>
      <c r="AI207" s="116">
        <v>240</v>
      </c>
    </row>
    <row r="208" spans="2:35" x14ac:dyDescent="0.25">
      <c r="B208" s="105">
        <v>207</v>
      </c>
      <c r="D208" s="2"/>
      <c r="E208" s="7" t="s">
        <v>257</v>
      </c>
      <c r="F208" s="66">
        <v>80000000</v>
      </c>
      <c r="G208" s="109">
        <f>IF(($C$175=0),0,(F208/$C$175))</f>
        <v>0</v>
      </c>
      <c r="H208" s="4"/>
      <c r="I208" s="7" t="s">
        <v>257</v>
      </c>
      <c r="J208" s="66">
        <v>80000000</v>
      </c>
      <c r="K208" s="109">
        <f t="shared" ref="K208:K211" si="23">IF(($G$175=0),0,(J208/$G$175))</f>
        <v>0</v>
      </c>
      <c r="M208" s="2"/>
      <c r="N208" s="7" t="s">
        <v>93</v>
      </c>
      <c r="O208" s="66">
        <v>2000000000</v>
      </c>
      <c r="P208" s="109">
        <f t="shared" ref="P208:P211" si="24">IF(($C$175=0),0,(O208/$C$175))</f>
        <v>0</v>
      </c>
      <c r="Q208" s="4"/>
      <c r="R208" s="7" t="s">
        <v>93</v>
      </c>
      <c r="S208" s="66">
        <v>1000000000</v>
      </c>
      <c r="T208" s="109">
        <f t="shared" ref="T208:T211" si="25">IF(($G$175=0),0,(S208/$G$175))</f>
        <v>0</v>
      </c>
      <c r="U208" s="126"/>
      <c r="V208" s="131"/>
      <c r="W208" s="121"/>
      <c r="X208" s="121"/>
      <c r="AB208" s="116">
        <v>241</v>
      </c>
      <c r="AC208" s="116">
        <v>241</v>
      </c>
      <c r="AD208" s="116">
        <v>241</v>
      </c>
      <c r="AE208" s="116">
        <v>241</v>
      </c>
      <c r="AF208" s="116">
        <v>241</v>
      </c>
      <c r="AG208" s="116">
        <v>241</v>
      </c>
      <c r="AH208" s="116">
        <v>241</v>
      </c>
      <c r="AI208" s="116">
        <v>241</v>
      </c>
    </row>
    <row r="209" spans="2:35" x14ac:dyDescent="0.25">
      <c r="B209" s="105">
        <v>208</v>
      </c>
      <c r="D209" s="2"/>
      <c r="E209" s="7" t="s">
        <v>258</v>
      </c>
      <c r="F209" s="66">
        <v>20000000</v>
      </c>
      <c r="G209" s="109">
        <f t="shared" ref="G209:G211" si="26">IF(($C$175=0),0,(F209/$C$175))</f>
        <v>0</v>
      </c>
      <c r="H209" s="4"/>
      <c r="I209" s="7" t="s">
        <v>258</v>
      </c>
      <c r="J209" s="66">
        <v>20000000</v>
      </c>
      <c r="K209" s="109">
        <f t="shared" si="23"/>
        <v>0</v>
      </c>
      <c r="M209" s="2"/>
      <c r="N209" s="7" t="s">
        <v>94</v>
      </c>
      <c r="O209" s="66">
        <v>3000000000</v>
      </c>
      <c r="P209" s="109">
        <f t="shared" si="24"/>
        <v>0</v>
      </c>
      <c r="Q209" s="4"/>
      <c r="R209" s="7" t="s">
        <v>94</v>
      </c>
      <c r="S209" s="66">
        <v>5000000000</v>
      </c>
      <c r="T209" s="109">
        <f t="shared" si="25"/>
        <v>0</v>
      </c>
      <c r="U209" s="123"/>
      <c r="V209" s="123"/>
      <c r="W209" s="121"/>
      <c r="X209" s="121"/>
      <c r="AB209" s="116">
        <v>242</v>
      </c>
      <c r="AC209" s="116">
        <v>242</v>
      </c>
      <c r="AD209" s="116">
        <v>242</v>
      </c>
      <c r="AE209" s="116">
        <v>242</v>
      </c>
      <c r="AF209" s="116">
        <v>242</v>
      </c>
      <c r="AG209" s="116">
        <v>242</v>
      </c>
      <c r="AH209" s="116">
        <v>242</v>
      </c>
      <c r="AI209" s="116">
        <v>242</v>
      </c>
    </row>
    <row r="210" spans="2:35" x14ac:dyDescent="0.25">
      <c r="B210" s="105">
        <v>209</v>
      </c>
      <c r="D210" s="2"/>
      <c r="E210" s="7" t="s">
        <v>259</v>
      </c>
      <c r="F210" s="66">
        <v>20000000</v>
      </c>
      <c r="G210" s="109">
        <f>IF(($C$175=0),0,(F210/$C$175))</f>
        <v>0</v>
      </c>
      <c r="H210" s="4"/>
      <c r="I210" s="7" t="s">
        <v>259</v>
      </c>
      <c r="J210" s="66">
        <v>20000000</v>
      </c>
      <c r="K210" s="109">
        <f t="shared" si="23"/>
        <v>0</v>
      </c>
      <c r="M210" s="2"/>
      <c r="N210" s="7" t="s">
        <v>95</v>
      </c>
      <c r="O210" s="66">
        <v>999999999</v>
      </c>
      <c r="P210" s="109">
        <f t="shared" si="24"/>
        <v>0</v>
      </c>
      <c r="Q210" s="4"/>
      <c r="R210" s="7" t="s">
        <v>95</v>
      </c>
      <c r="S210" s="66">
        <v>999999999</v>
      </c>
      <c r="T210" s="109">
        <f t="shared" si="25"/>
        <v>0</v>
      </c>
      <c r="V210" s="124"/>
      <c r="W210" s="121"/>
      <c r="X210" s="121"/>
      <c r="AB210" s="116">
        <v>243</v>
      </c>
      <c r="AC210" s="116">
        <v>243</v>
      </c>
      <c r="AD210" s="116">
        <v>243</v>
      </c>
      <c r="AE210" s="116">
        <v>243</v>
      </c>
      <c r="AF210" s="116">
        <v>243</v>
      </c>
      <c r="AG210" s="116">
        <v>243</v>
      </c>
      <c r="AH210" s="116">
        <v>243</v>
      </c>
      <c r="AI210" s="116">
        <v>243</v>
      </c>
    </row>
    <row r="211" spans="2:35" x14ac:dyDescent="0.25">
      <c r="B211" s="105">
        <v>210</v>
      </c>
      <c r="D211" s="2"/>
      <c r="E211" s="7" t="s">
        <v>260</v>
      </c>
      <c r="F211" s="66">
        <v>20000000</v>
      </c>
      <c r="G211" s="109">
        <f t="shared" si="26"/>
        <v>0</v>
      </c>
      <c r="H211" s="4"/>
      <c r="I211" s="7" t="s">
        <v>260</v>
      </c>
      <c r="J211" s="66">
        <v>20000000</v>
      </c>
      <c r="K211" s="109">
        <f t="shared" si="23"/>
        <v>0</v>
      </c>
      <c r="M211" s="2"/>
      <c r="N211" s="7" t="s">
        <v>96</v>
      </c>
      <c r="O211" s="66">
        <v>999999999</v>
      </c>
      <c r="P211" s="109">
        <f t="shared" si="24"/>
        <v>0</v>
      </c>
      <c r="Q211" s="4"/>
      <c r="R211" s="7" t="s">
        <v>96</v>
      </c>
      <c r="S211" s="66">
        <v>999999999</v>
      </c>
      <c r="T211" s="109">
        <f t="shared" si="25"/>
        <v>0</v>
      </c>
      <c r="V211" s="131"/>
      <c r="W211" s="121"/>
      <c r="X211" s="121"/>
      <c r="AB211" s="116">
        <v>244</v>
      </c>
      <c r="AC211" s="116">
        <v>244</v>
      </c>
      <c r="AD211" s="116">
        <v>244</v>
      </c>
      <c r="AE211" s="116">
        <v>244</v>
      </c>
      <c r="AF211" s="116">
        <v>244</v>
      </c>
      <c r="AG211" s="116">
        <v>244</v>
      </c>
      <c r="AH211" s="116">
        <v>244</v>
      </c>
      <c r="AI211" s="116">
        <v>244</v>
      </c>
    </row>
    <row r="212" spans="2:35" x14ac:dyDescent="0.25">
      <c r="B212" s="105">
        <v>211</v>
      </c>
      <c r="D212" s="2"/>
      <c r="E212" s="12" t="s">
        <v>205</v>
      </c>
      <c r="F212" s="70">
        <f>SUM(F207:F211)</f>
        <v>160000000</v>
      </c>
      <c r="G212" s="111" t="e">
        <f>SUM(G207:G211)</f>
        <v>#DIV/0!</v>
      </c>
      <c r="H212" s="4"/>
      <c r="I212" s="12" t="s">
        <v>205</v>
      </c>
      <c r="J212" s="70">
        <f>SUM(J207:J211)</f>
        <v>160000000</v>
      </c>
      <c r="K212" s="111">
        <f>SUM(K207:K211)</f>
        <v>0</v>
      </c>
      <c r="M212" s="2"/>
      <c r="N212" s="12" t="s">
        <v>30</v>
      </c>
      <c r="O212" s="70">
        <f>SUM(O207:O211)</f>
        <v>7999999997</v>
      </c>
      <c r="P212" s="111">
        <f>SUM(P207:P211)</f>
        <v>0</v>
      </c>
      <c r="Q212" s="4"/>
      <c r="R212" s="12" t="s">
        <v>30</v>
      </c>
      <c r="S212" s="70">
        <f>SUM(S207:S211)</f>
        <v>8999999997</v>
      </c>
      <c r="T212" s="111">
        <f>SUM(T207:T211)</f>
        <v>0</v>
      </c>
      <c r="V212" s="132"/>
      <c r="W212" s="121"/>
      <c r="X212" s="121"/>
      <c r="AB212" s="116">
        <v>245</v>
      </c>
      <c r="AC212" s="116">
        <v>245</v>
      </c>
      <c r="AD212" s="116">
        <v>245</v>
      </c>
      <c r="AE212" s="116">
        <v>245</v>
      </c>
      <c r="AF212" s="116">
        <v>245</v>
      </c>
      <c r="AG212" s="116">
        <v>245</v>
      </c>
      <c r="AH212" s="116">
        <v>245</v>
      </c>
      <c r="AI212" s="116">
        <v>245</v>
      </c>
    </row>
    <row r="213" spans="2:35" x14ac:dyDescent="0.25">
      <c r="B213" s="105">
        <v>212</v>
      </c>
      <c r="D213" s="2"/>
      <c r="E213" s="2"/>
      <c r="F213" s="2"/>
      <c r="G213" s="2"/>
      <c r="H213" s="2"/>
      <c r="I213" s="2"/>
      <c r="J213" s="2"/>
      <c r="K213" s="2"/>
      <c r="M213" s="2"/>
      <c r="N213" s="2"/>
      <c r="O213" s="2"/>
      <c r="P213" s="2"/>
      <c r="Q213" s="2"/>
      <c r="R213" s="2"/>
      <c r="S213" s="2"/>
      <c r="T213" s="2"/>
      <c r="V213" s="132"/>
      <c r="W213" s="121"/>
      <c r="X213" s="121"/>
      <c r="AB213" s="116">
        <v>246</v>
      </c>
      <c r="AC213" s="116">
        <v>246</v>
      </c>
      <c r="AD213" s="116">
        <v>246</v>
      </c>
      <c r="AE213" s="116">
        <v>246</v>
      </c>
      <c r="AF213" s="116">
        <v>246</v>
      </c>
      <c r="AG213" s="116">
        <v>246</v>
      </c>
      <c r="AH213" s="116">
        <v>246</v>
      </c>
      <c r="AI213" s="116">
        <v>246</v>
      </c>
    </row>
    <row r="214" spans="2:35" x14ac:dyDescent="0.25">
      <c r="B214" s="105">
        <v>213</v>
      </c>
      <c r="D214" s="2"/>
      <c r="E214" s="2"/>
      <c r="F214" s="2"/>
      <c r="G214" s="2"/>
      <c r="H214" s="2"/>
      <c r="I214" s="2"/>
      <c r="J214" s="2"/>
      <c r="K214" s="2"/>
      <c r="M214" s="2"/>
      <c r="N214" s="2"/>
      <c r="O214" s="2"/>
      <c r="P214" s="2"/>
      <c r="Q214" s="2"/>
      <c r="R214" s="2"/>
      <c r="S214" s="2"/>
      <c r="T214" s="2"/>
      <c r="V214" s="132"/>
      <c r="W214" s="121"/>
      <c r="X214" s="121"/>
      <c r="AB214" s="116">
        <v>247</v>
      </c>
      <c r="AC214" s="116">
        <v>247</v>
      </c>
      <c r="AD214" s="116">
        <v>247</v>
      </c>
      <c r="AE214" s="116">
        <v>247</v>
      </c>
      <c r="AF214" s="116">
        <v>247</v>
      </c>
      <c r="AG214" s="116">
        <v>247</v>
      </c>
      <c r="AH214" s="116">
        <v>247</v>
      </c>
      <c r="AI214" s="116">
        <v>247</v>
      </c>
    </row>
    <row r="215" spans="2:35" x14ac:dyDescent="0.25">
      <c r="B215" s="105">
        <v>214</v>
      </c>
      <c r="D215" s="2"/>
      <c r="E215" s="2"/>
      <c r="F215" s="2"/>
      <c r="G215" s="2"/>
      <c r="H215" s="2"/>
      <c r="I215" s="2"/>
      <c r="J215" s="2"/>
      <c r="K215" s="2"/>
      <c r="M215" s="2"/>
      <c r="N215" s="2"/>
      <c r="O215" s="2"/>
      <c r="P215" s="2"/>
      <c r="Q215" s="2"/>
      <c r="R215" s="2"/>
      <c r="S215" s="2"/>
      <c r="T215" s="2"/>
      <c r="V215" s="132"/>
      <c r="W215" s="121"/>
      <c r="X215" s="121"/>
      <c r="AB215" s="116">
        <v>248</v>
      </c>
      <c r="AC215" s="116">
        <v>248</v>
      </c>
      <c r="AD215" s="116">
        <v>248</v>
      </c>
      <c r="AE215" s="116">
        <v>248</v>
      </c>
      <c r="AF215" s="116">
        <v>248</v>
      </c>
      <c r="AG215" s="116">
        <v>248</v>
      </c>
      <c r="AH215" s="116">
        <v>248</v>
      </c>
      <c r="AI215" s="116">
        <v>248</v>
      </c>
    </row>
    <row r="216" spans="2:35" x14ac:dyDescent="0.25">
      <c r="B216" s="105">
        <v>215</v>
      </c>
      <c r="D216" s="2"/>
      <c r="E216" s="2"/>
      <c r="F216" s="2"/>
      <c r="G216" s="2"/>
      <c r="H216" s="2"/>
      <c r="I216" s="2"/>
      <c r="J216" s="2"/>
      <c r="K216" s="2"/>
      <c r="M216" s="2"/>
      <c r="N216" s="2"/>
      <c r="O216" s="2"/>
      <c r="P216" s="2"/>
      <c r="Q216" s="2"/>
      <c r="R216" s="2"/>
      <c r="S216" s="2"/>
      <c r="T216" s="2"/>
      <c r="V216" s="132"/>
      <c r="W216" s="121"/>
      <c r="X216" s="121"/>
      <c r="AB216" s="116">
        <v>249</v>
      </c>
      <c r="AC216" s="116">
        <v>249</v>
      </c>
      <c r="AD216" s="116">
        <v>249</v>
      </c>
      <c r="AE216" s="116">
        <v>249</v>
      </c>
      <c r="AF216" s="116">
        <v>249</v>
      </c>
      <c r="AG216" s="116">
        <v>249</v>
      </c>
      <c r="AH216" s="116">
        <v>249</v>
      </c>
      <c r="AI216" s="116">
        <v>249</v>
      </c>
    </row>
    <row r="217" spans="2:35" x14ac:dyDescent="0.25">
      <c r="B217" s="105">
        <v>216</v>
      </c>
      <c r="D217" s="2"/>
      <c r="E217" s="2"/>
      <c r="F217" s="2"/>
      <c r="G217" s="2"/>
      <c r="H217" s="2"/>
      <c r="I217" s="2"/>
      <c r="J217" s="2"/>
      <c r="K217" s="2"/>
      <c r="M217" s="2"/>
      <c r="N217" s="2"/>
      <c r="O217" s="2"/>
      <c r="P217" s="2"/>
      <c r="Q217" s="2"/>
      <c r="R217" s="2"/>
      <c r="S217" s="2"/>
      <c r="T217" s="2"/>
      <c r="V217" s="132"/>
      <c r="W217" s="121"/>
      <c r="X217" s="121"/>
      <c r="AB217" s="116">
        <v>250</v>
      </c>
      <c r="AC217" s="116">
        <v>250</v>
      </c>
      <c r="AD217" s="116">
        <v>250</v>
      </c>
      <c r="AE217" s="116">
        <v>250</v>
      </c>
      <c r="AF217" s="116">
        <v>250</v>
      </c>
      <c r="AG217" s="116">
        <v>250</v>
      </c>
      <c r="AH217" s="116">
        <v>250</v>
      </c>
      <c r="AI217" s="116">
        <v>250</v>
      </c>
    </row>
    <row r="218" spans="2:35" x14ac:dyDescent="0.25">
      <c r="B218" s="105">
        <v>217</v>
      </c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  <c r="R218" s="2"/>
      <c r="S218" s="2"/>
      <c r="T218" s="2"/>
      <c r="V218" s="132"/>
      <c r="W218" s="121"/>
      <c r="X218" s="121"/>
      <c r="AB218" s="116">
        <v>251</v>
      </c>
      <c r="AC218" s="116">
        <v>251</v>
      </c>
      <c r="AD218" s="116">
        <v>251</v>
      </c>
      <c r="AE218" s="116">
        <v>251</v>
      </c>
      <c r="AF218" s="116">
        <v>251</v>
      </c>
      <c r="AG218" s="116">
        <v>251</v>
      </c>
      <c r="AH218" s="116">
        <v>251</v>
      </c>
      <c r="AI218" s="116">
        <v>251</v>
      </c>
    </row>
    <row r="219" spans="2:35" x14ac:dyDescent="0.25">
      <c r="B219" s="105">
        <v>218</v>
      </c>
      <c r="D219" s="2"/>
      <c r="E219" s="2"/>
      <c r="F219" s="2"/>
      <c r="G219" s="2"/>
      <c r="H219" s="2"/>
      <c r="I219" s="2"/>
      <c r="J219" s="2"/>
      <c r="K219" s="2"/>
      <c r="M219" s="2"/>
      <c r="N219" s="2"/>
      <c r="O219" s="2"/>
      <c r="P219" s="2"/>
      <c r="Q219" s="2"/>
      <c r="R219" s="2"/>
      <c r="S219" s="2"/>
      <c r="T219" s="2"/>
      <c r="V219" s="132"/>
      <c r="W219" s="121"/>
      <c r="X219" s="121"/>
      <c r="AB219" s="116">
        <v>252</v>
      </c>
      <c r="AC219" s="116">
        <v>252</v>
      </c>
      <c r="AD219" s="116">
        <v>252</v>
      </c>
      <c r="AE219" s="116">
        <v>252</v>
      </c>
      <c r="AF219" s="116">
        <v>252</v>
      </c>
      <c r="AG219" s="116">
        <v>252</v>
      </c>
      <c r="AH219" s="116">
        <v>252</v>
      </c>
      <c r="AI219" s="116">
        <v>252</v>
      </c>
    </row>
    <row r="220" spans="2:35" x14ac:dyDescent="0.25">
      <c r="B220" s="105">
        <v>219</v>
      </c>
      <c r="D220" s="2"/>
      <c r="E220" s="2"/>
      <c r="F220" s="2"/>
      <c r="G220" s="2"/>
      <c r="H220" s="2"/>
      <c r="I220" s="2"/>
      <c r="J220" s="2"/>
      <c r="K220" s="2"/>
      <c r="M220" s="2"/>
      <c r="N220" s="2"/>
      <c r="O220" s="2"/>
      <c r="P220" s="2"/>
      <c r="Q220" s="2"/>
      <c r="R220" s="2"/>
      <c r="S220" s="2"/>
      <c r="T220" s="2"/>
      <c r="V220" s="132"/>
      <c r="W220" s="121"/>
      <c r="X220" s="121"/>
      <c r="AB220" s="116">
        <v>253</v>
      </c>
      <c r="AC220" s="116">
        <v>253</v>
      </c>
      <c r="AD220" s="116">
        <v>253</v>
      </c>
      <c r="AE220" s="116">
        <v>253</v>
      </c>
      <c r="AF220" s="116">
        <v>253</v>
      </c>
      <c r="AG220" s="116">
        <v>253</v>
      </c>
      <c r="AH220" s="116">
        <v>253</v>
      </c>
      <c r="AI220" s="116">
        <v>253</v>
      </c>
    </row>
    <row r="221" spans="2:35" x14ac:dyDescent="0.25">
      <c r="B221" s="105">
        <v>220</v>
      </c>
      <c r="D221" s="2"/>
      <c r="E221" s="2"/>
      <c r="F221" s="2"/>
      <c r="G221" s="2"/>
      <c r="H221" s="2"/>
      <c r="I221" s="2"/>
      <c r="J221" s="2"/>
      <c r="K221" s="2"/>
      <c r="M221" s="2"/>
      <c r="N221" s="2"/>
      <c r="O221" s="2"/>
      <c r="P221" s="2"/>
      <c r="Q221" s="2"/>
      <c r="R221" s="2"/>
      <c r="S221" s="2"/>
      <c r="T221" s="2"/>
      <c r="V221" s="132"/>
      <c r="W221" s="121"/>
      <c r="X221" s="121"/>
      <c r="AB221" s="116">
        <v>254</v>
      </c>
      <c r="AC221" s="116">
        <v>254</v>
      </c>
      <c r="AD221" s="116">
        <v>254</v>
      </c>
      <c r="AE221" s="116">
        <v>254</v>
      </c>
      <c r="AF221" s="116">
        <v>254</v>
      </c>
      <c r="AG221" s="116">
        <v>254</v>
      </c>
      <c r="AH221" s="116">
        <v>254</v>
      </c>
      <c r="AI221" s="116">
        <v>254</v>
      </c>
    </row>
    <row r="222" spans="2:35" x14ac:dyDescent="0.25">
      <c r="B222" s="105">
        <v>221</v>
      </c>
      <c r="D222" s="2"/>
      <c r="E222" s="2"/>
      <c r="F222" s="2"/>
      <c r="G222" s="2"/>
      <c r="H222" s="2"/>
      <c r="I222" s="2"/>
      <c r="J222" s="2"/>
      <c r="K222" s="2"/>
      <c r="M222" s="2"/>
      <c r="N222" s="2"/>
      <c r="O222" s="2"/>
      <c r="P222" s="2"/>
      <c r="Q222" s="2"/>
      <c r="R222" s="2"/>
      <c r="S222" s="2"/>
      <c r="T222" s="2"/>
      <c r="V222" s="132"/>
      <c r="W222" s="121"/>
      <c r="X222" s="121"/>
      <c r="AB222" s="116">
        <v>255</v>
      </c>
      <c r="AC222" s="116">
        <v>255</v>
      </c>
      <c r="AD222" s="116">
        <v>255</v>
      </c>
      <c r="AE222" s="116">
        <v>255</v>
      </c>
      <c r="AF222" s="116">
        <v>255</v>
      </c>
      <c r="AG222" s="116">
        <v>255</v>
      </c>
      <c r="AH222" s="116">
        <v>255</v>
      </c>
      <c r="AI222" s="116">
        <v>255</v>
      </c>
    </row>
    <row r="223" spans="2:35" x14ac:dyDescent="0.25">
      <c r="B223" s="105">
        <v>222</v>
      </c>
      <c r="D223" s="2"/>
      <c r="E223" s="2"/>
      <c r="F223" s="2"/>
      <c r="G223" s="2"/>
      <c r="H223" s="2"/>
      <c r="I223" s="2"/>
      <c r="J223" s="2"/>
      <c r="K223" s="2"/>
      <c r="M223" s="2"/>
      <c r="N223" s="2"/>
      <c r="O223" s="2"/>
      <c r="P223" s="2"/>
      <c r="Q223" s="2"/>
      <c r="R223" s="2"/>
      <c r="S223" s="2"/>
      <c r="T223" s="2"/>
      <c r="V223" s="132"/>
      <c r="W223" s="121"/>
      <c r="X223" s="121"/>
      <c r="AB223" s="116">
        <v>256</v>
      </c>
      <c r="AC223" s="116">
        <v>256</v>
      </c>
      <c r="AD223" s="116">
        <v>256</v>
      </c>
      <c r="AE223" s="116">
        <v>256</v>
      </c>
      <c r="AF223" s="116">
        <v>256</v>
      </c>
      <c r="AG223" s="116">
        <v>256</v>
      </c>
      <c r="AH223" s="116">
        <v>256</v>
      </c>
      <c r="AI223" s="116">
        <v>256</v>
      </c>
    </row>
    <row r="224" spans="2:35" x14ac:dyDescent="0.25">
      <c r="B224" s="105">
        <v>223</v>
      </c>
      <c r="D224" s="2"/>
      <c r="E224" s="2"/>
      <c r="F224" s="2"/>
      <c r="G224" s="2"/>
      <c r="H224" s="2"/>
      <c r="I224" s="2"/>
      <c r="J224" s="2"/>
      <c r="K224" s="2"/>
      <c r="M224" s="2"/>
      <c r="N224" s="2"/>
      <c r="O224" s="2"/>
      <c r="P224" s="2"/>
      <c r="Q224" s="2"/>
      <c r="R224" s="2"/>
      <c r="S224" s="2"/>
      <c r="T224" s="2"/>
      <c r="V224" s="132"/>
      <c r="W224" s="121"/>
      <c r="X224" s="121"/>
      <c r="AB224" s="116">
        <v>257</v>
      </c>
      <c r="AC224" s="116">
        <v>257</v>
      </c>
      <c r="AD224" s="116">
        <v>257</v>
      </c>
      <c r="AE224" s="116">
        <v>257</v>
      </c>
      <c r="AF224" s="116">
        <v>257</v>
      </c>
      <c r="AG224" s="116">
        <v>257</v>
      </c>
      <c r="AH224" s="116">
        <v>257</v>
      </c>
      <c r="AI224" s="116">
        <v>257</v>
      </c>
    </row>
    <row r="225" spans="2:35" x14ac:dyDescent="0.25">
      <c r="B225" s="105">
        <v>224</v>
      </c>
      <c r="D225" s="2"/>
      <c r="E225" s="2"/>
      <c r="F225" s="2"/>
      <c r="G225" s="2"/>
      <c r="H225" s="2"/>
      <c r="I225" s="2"/>
      <c r="J225" s="2"/>
      <c r="K225" s="2"/>
      <c r="M225" s="2"/>
      <c r="N225" s="2"/>
      <c r="O225" s="2"/>
      <c r="P225" s="2"/>
      <c r="Q225" s="2"/>
      <c r="R225" s="2"/>
      <c r="S225" s="2"/>
      <c r="T225" s="2"/>
      <c r="V225" s="132"/>
      <c r="W225" s="121"/>
      <c r="X225" s="121"/>
      <c r="AB225" s="116">
        <v>258</v>
      </c>
      <c r="AC225" s="116">
        <v>258</v>
      </c>
      <c r="AD225" s="116">
        <v>258</v>
      </c>
      <c r="AE225" s="116">
        <v>258</v>
      </c>
      <c r="AF225" s="116">
        <v>258</v>
      </c>
      <c r="AG225" s="116">
        <v>258</v>
      </c>
      <c r="AH225" s="116">
        <v>258</v>
      </c>
      <c r="AI225" s="116">
        <v>258</v>
      </c>
    </row>
    <row r="226" spans="2:35" x14ac:dyDescent="0.25">
      <c r="B226" s="105">
        <v>225</v>
      </c>
      <c r="D226" s="2"/>
      <c r="E226" s="2"/>
      <c r="F226" s="4"/>
      <c r="G226" s="4"/>
      <c r="H226" s="4"/>
      <c r="I226" s="2"/>
      <c r="J226" s="4"/>
      <c r="K226" s="4"/>
      <c r="M226" s="2"/>
      <c r="N226" s="2"/>
      <c r="O226" s="4"/>
      <c r="P226" s="4"/>
      <c r="Q226" s="4"/>
      <c r="R226" s="2"/>
      <c r="S226" s="4"/>
      <c r="T226" s="4"/>
      <c r="V226" s="132"/>
      <c r="W226" s="121"/>
      <c r="X226" s="121"/>
      <c r="AB226" s="116">
        <v>259</v>
      </c>
      <c r="AC226" s="116">
        <v>259</v>
      </c>
      <c r="AD226" s="116">
        <v>259</v>
      </c>
      <c r="AE226" s="116">
        <v>259</v>
      </c>
      <c r="AF226" s="116">
        <v>259</v>
      </c>
      <c r="AG226" s="116">
        <v>259</v>
      </c>
      <c r="AH226" s="116">
        <v>259</v>
      </c>
      <c r="AI226" s="116">
        <v>259</v>
      </c>
    </row>
    <row r="227" spans="2:35" ht="15.75" thickBot="1" x14ac:dyDescent="0.3">
      <c r="B227" s="105">
        <v>226</v>
      </c>
      <c r="D227" s="24" t="s">
        <v>341</v>
      </c>
      <c r="E227" s="24" t="s">
        <v>267</v>
      </c>
      <c r="F227" s="25"/>
      <c r="G227" s="25"/>
      <c r="H227" s="25"/>
      <c r="I227" s="24"/>
      <c r="J227" s="25"/>
      <c r="K227" s="25"/>
      <c r="M227" s="24" t="s">
        <v>341</v>
      </c>
      <c r="N227" s="24" t="s">
        <v>100</v>
      </c>
      <c r="O227" s="25"/>
      <c r="P227" s="25"/>
      <c r="Q227" s="25"/>
      <c r="R227" s="24"/>
      <c r="S227" s="25"/>
      <c r="T227" s="25"/>
      <c r="V227" s="132"/>
      <c r="W227" s="121"/>
      <c r="X227" s="121"/>
      <c r="AB227" s="116">
        <v>260</v>
      </c>
      <c r="AC227" s="116">
        <v>260</v>
      </c>
      <c r="AD227" s="116">
        <v>260</v>
      </c>
      <c r="AE227" s="116">
        <v>260</v>
      </c>
      <c r="AF227" s="116">
        <v>260</v>
      </c>
      <c r="AG227" s="116">
        <v>260</v>
      </c>
      <c r="AH227" s="116">
        <v>260</v>
      </c>
      <c r="AI227" s="116">
        <v>260</v>
      </c>
    </row>
    <row r="228" spans="2:35" x14ac:dyDescent="0.25">
      <c r="B228" s="105">
        <v>227</v>
      </c>
      <c r="D228" s="2"/>
      <c r="E228" s="2"/>
      <c r="F228" s="4"/>
      <c r="G228" s="4"/>
      <c r="H228" s="4"/>
      <c r="I228" s="2"/>
      <c r="J228" s="4"/>
      <c r="K228" s="4"/>
      <c r="M228" s="2"/>
      <c r="N228" s="2"/>
      <c r="O228" s="4"/>
      <c r="P228" s="4"/>
      <c r="Q228" s="4"/>
      <c r="R228" s="2"/>
      <c r="S228" s="4"/>
      <c r="T228" s="4"/>
      <c r="V228" s="132"/>
      <c r="W228" s="121"/>
      <c r="X228" s="121"/>
      <c r="AB228" s="116">
        <v>261</v>
      </c>
      <c r="AC228" s="116">
        <v>261</v>
      </c>
      <c r="AD228" s="116">
        <v>261</v>
      </c>
      <c r="AE228" s="116">
        <v>261</v>
      </c>
      <c r="AF228" s="116">
        <v>261</v>
      </c>
      <c r="AG228" s="116">
        <v>261</v>
      </c>
      <c r="AH228" s="116">
        <v>261</v>
      </c>
      <c r="AI228" s="116">
        <v>261</v>
      </c>
    </row>
    <row r="229" spans="2:35" x14ac:dyDescent="0.25">
      <c r="B229" s="105">
        <v>228</v>
      </c>
      <c r="D229" s="2"/>
      <c r="E229" s="12" t="s">
        <v>268</v>
      </c>
      <c r="F229" s="17"/>
      <c r="G229" s="113" t="s">
        <v>198</v>
      </c>
      <c r="H229" s="4"/>
      <c r="I229" s="2"/>
      <c r="J229" s="4"/>
      <c r="K229" s="4"/>
      <c r="M229" s="2"/>
      <c r="N229" s="12" t="s">
        <v>101</v>
      </c>
      <c r="O229" s="17"/>
      <c r="P229" s="113" t="s">
        <v>24</v>
      </c>
      <c r="Q229" s="4"/>
      <c r="R229" s="2"/>
      <c r="S229" s="4"/>
      <c r="T229" s="4"/>
      <c r="V229" s="132"/>
      <c r="W229" s="121"/>
      <c r="X229" s="121"/>
      <c r="AB229" s="116">
        <v>262</v>
      </c>
      <c r="AC229" s="116">
        <v>262</v>
      </c>
      <c r="AD229" s="116">
        <v>262</v>
      </c>
      <c r="AE229" s="116">
        <v>262</v>
      </c>
      <c r="AF229" s="116">
        <v>262</v>
      </c>
      <c r="AG229" s="116">
        <v>262</v>
      </c>
      <c r="AH229" s="116">
        <v>262</v>
      </c>
      <c r="AI229" s="116">
        <v>262</v>
      </c>
    </row>
    <row r="230" spans="2:35" x14ac:dyDescent="0.25">
      <c r="B230" s="105">
        <v>229</v>
      </c>
      <c r="D230" s="2"/>
      <c r="E230" s="7" t="s">
        <v>269</v>
      </c>
      <c r="F230" s="8"/>
      <c r="G230" s="9" t="s">
        <v>209</v>
      </c>
      <c r="H230" s="4"/>
      <c r="I230" s="2"/>
      <c r="J230" s="4"/>
      <c r="K230" s="4"/>
      <c r="M230" s="2"/>
      <c r="N230" s="7" t="s">
        <v>148</v>
      </c>
      <c r="O230" s="8"/>
      <c r="P230" s="9" t="s">
        <v>136</v>
      </c>
      <c r="Q230" s="4"/>
      <c r="R230" s="2"/>
      <c r="S230" s="4"/>
      <c r="T230" s="4"/>
      <c r="V230" s="132"/>
      <c r="W230" s="121"/>
      <c r="X230" s="121"/>
      <c r="AB230" s="116">
        <v>263</v>
      </c>
      <c r="AC230" s="116">
        <v>263</v>
      </c>
      <c r="AD230" s="116">
        <v>263</v>
      </c>
      <c r="AE230" s="116">
        <v>263</v>
      </c>
      <c r="AF230" s="116">
        <v>263</v>
      </c>
      <c r="AG230" s="116">
        <v>263</v>
      </c>
      <c r="AH230" s="116">
        <v>263</v>
      </c>
      <c r="AI230" s="116">
        <v>263</v>
      </c>
    </row>
    <row r="231" spans="2:35" x14ac:dyDescent="0.25">
      <c r="B231" s="105">
        <v>230</v>
      </c>
      <c r="D231" s="2"/>
      <c r="E231" s="2"/>
      <c r="F231" s="4"/>
      <c r="G231" s="4"/>
      <c r="H231" s="4"/>
      <c r="I231" s="2"/>
      <c r="J231" s="4"/>
      <c r="K231" s="4"/>
      <c r="M231" s="2"/>
      <c r="N231" s="2"/>
      <c r="O231" s="4"/>
      <c r="P231" s="4"/>
      <c r="Q231" s="4"/>
      <c r="R231" s="2"/>
      <c r="S231" s="4"/>
      <c r="T231" s="4"/>
      <c r="V231" s="132"/>
      <c r="W231" s="121"/>
      <c r="X231" s="121"/>
      <c r="AB231" s="116">
        <v>264</v>
      </c>
      <c r="AC231" s="116">
        <v>264</v>
      </c>
      <c r="AD231" s="116">
        <v>264</v>
      </c>
      <c r="AE231" s="116">
        <v>264</v>
      </c>
      <c r="AF231" s="116">
        <v>264</v>
      </c>
      <c r="AG231" s="116">
        <v>264</v>
      </c>
      <c r="AH231" s="116">
        <v>264</v>
      </c>
      <c r="AI231" s="116">
        <v>264</v>
      </c>
    </row>
    <row r="232" spans="2:35" x14ac:dyDescent="0.25">
      <c r="B232" s="105">
        <v>231</v>
      </c>
      <c r="D232" s="2"/>
      <c r="E232" s="12" t="s">
        <v>211</v>
      </c>
      <c r="F232" s="17"/>
      <c r="G232" s="113" t="s">
        <v>198</v>
      </c>
      <c r="H232" s="4"/>
      <c r="I232" s="12" t="s">
        <v>212</v>
      </c>
      <c r="J232" s="17"/>
      <c r="K232" s="113" t="s">
        <v>198</v>
      </c>
      <c r="M232" s="2"/>
      <c r="N232" s="12" t="s">
        <v>34</v>
      </c>
      <c r="O232" s="17"/>
      <c r="P232" s="113" t="s">
        <v>24</v>
      </c>
      <c r="Q232" s="4"/>
      <c r="R232" s="12" t="s">
        <v>39</v>
      </c>
      <c r="S232" s="17"/>
      <c r="T232" s="113" t="s">
        <v>24</v>
      </c>
      <c r="V232" s="132"/>
      <c r="W232" s="121"/>
      <c r="X232" s="121"/>
      <c r="AB232" s="116">
        <v>265</v>
      </c>
      <c r="AC232" s="116">
        <v>265</v>
      </c>
      <c r="AD232" s="116">
        <v>265</v>
      </c>
      <c r="AE232" s="116">
        <v>265</v>
      </c>
      <c r="AF232" s="116">
        <v>265</v>
      </c>
      <c r="AG232" s="116">
        <v>265</v>
      </c>
      <c r="AH232" s="116">
        <v>265</v>
      </c>
      <c r="AI232" s="116">
        <v>265</v>
      </c>
    </row>
    <row r="233" spans="2:35" x14ac:dyDescent="0.25">
      <c r="B233" s="105">
        <v>232</v>
      </c>
      <c r="D233" s="2"/>
      <c r="E233" s="7" t="s">
        <v>270</v>
      </c>
      <c r="F233" s="148"/>
      <c r="G233" s="149">
        <v>50000000</v>
      </c>
      <c r="H233" s="75"/>
      <c r="I233" s="7" t="s">
        <v>270</v>
      </c>
      <c r="J233" s="8"/>
      <c r="K233" s="68">
        <v>50000000</v>
      </c>
      <c r="M233" s="2"/>
      <c r="N233" s="7" t="s">
        <v>161</v>
      </c>
      <c r="O233" s="8"/>
      <c r="P233" s="68">
        <v>8000000000</v>
      </c>
      <c r="Q233" s="4"/>
      <c r="R233" s="7" t="s">
        <v>161</v>
      </c>
      <c r="S233" s="8"/>
      <c r="T233" s="68">
        <v>8000000000</v>
      </c>
      <c r="V233" s="132"/>
      <c r="W233" s="121"/>
      <c r="X233" s="121"/>
      <c r="AB233" s="116">
        <v>266</v>
      </c>
      <c r="AC233" s="116">
        <v>266</v>
      </c>
      <c r="AD233" s="116">
        <v>266</v>
      </c>
      <c r="AE233" s="116">
        <v>266</v>
      </c>
      <c r="AF233" s="116">
        <v>266</v>
      </c>
      <c r="AG233" s="116">
        <v>266</v>
      </c>
      <c r="AH233" s="116">
        <v>266</v>
      </c>
      <c r="AI233" s="116">
        <v>266</v>
      </c>
    </row>
    <row r="234" spans="2:35" x14ac:dyDescent="0.25">
      <c r="B234" s="105">
        <v>233</v>
      </c>
      <c r="D234" s="2"/>
      <c r="E234" s="7" t="s">
        <v>271</v>
      </c>
      <c r="F234" s="8"/>
      <c r="G234" s="68">
        <v>50000000</v>
      </c>
      <c r="H234" s="4"/>
      <c r="I234" s="7" t="s">
        <v>271</v>
      </c>
      <c r="J234" s="8"/>
      <c r="K234" s="68">
        <v>50000000</v>
      </c>
      <c r="M234" s="2"/>
      <c r="N234" s="7" t="s">
        <v>102</v>
      </c>
      <c r="O234" s="8"/>
      <c r="P234" s="68">
        <v>8000000000</v>
      </c>
      <c r="Q234" s="4"/>
      <c r="R234" s="7" t="s">
        <v>102</v>
      </c>
      <c r="S234" s="8"/>
      <c r="T234" s="68">
        <v>8000000000</v>
      </c>
      <c r="V234" s="132"/>
      <c r="W234" s="121"/>
      <c r="X234" s="121"/>
      <c r="AB234" s="116">
        <v>267</v>
      </c>
      <c r="AC234" s="116">
        <v>267</v>
      </c>
      <c r="AD234" s="116">
        <v>267</v>
      </c>
      <c r="AE234" s="116">
        <v>267</v>
      </c>
      <c r="AF234" s="116">
        <v>267</v>
      </c>
      <c r="AG234" s="116">
        <v>267</v>
      </c>
      <c r="AH234" s="116">
        <v>267</v>
      </c>
      <c r="AI234" s="116">
        <v>267</v>
      </c>
    </row>
    <row r="235" spans="2:35" x14ac:dyDescent="0.25">
      <c r="B235" s="105">
        <v>234</v>
      </c>
      <c r="D235" s="2"/>
      <c r="E235" s="7" t="s">
        <v>272</v>
      </c>
      <c r="F235" s="8"/>
      <c r="G235" s="68">
        <v>50000000</v>
      </c>
      <c r="H235" s="4"/>
      <c r="I235" s="7" t="s">
        <v>272</v>
      </c>
      <c r="J235" s="8"/>
      <c r="K235" s="68">
        <v>50000000</v>
      </c>
      <c r="M235" s="2"/>
      <c r="N235" s="7" t="s">
        <v>103</v>
      </c>
      <c r="O235" s="8"/>
      <c r="P235" s="68">
        <v>10000000000</v>
      </c>
      <c r="Q235" s="4"/>
      <c r="R235" s="7" t="s">
        <v>103</v>
      </c>
      <c r="S235" s="8"/>
      <c r="T235" s="68">
        <v>10000000000</v>
      </c>
      <c r="V235" s="132"/>
      <c r="W235" s="121"/>
      <c r="X235" s="121"/>
      <c r="AB235" s="116">
        <v>268</v>
      </c>
      <c r="AC235" s="116">
        <v>268</v>
      </c>
      <c r="AD235" s="116">
        <v>268</v>
      </c>
      <c r="AE235" s="116">
        <v>268</v>
      </c>
      <c r="AF235" s="116">
        <v>268</v>
      </c>
      <c r="AG235" s="116">
        <v>268</v>
      </c>
      <c r="AH235" s="116">
        <v>268</v>
      </c>
      <c r="AI235" s="116">
        <v>268</v>
      </c>
    </row>
    <row r="236" spans="2:35" x14ac:dyDescent="0.25">
      <c r="B236" s="105">
        <v>235</v>
      </c>
      <c r="D236" s="2"/>
      <c r="E236" s="7" t="s">
        <v>273</v>
      </c>
      <c r="F236" s="8"/>
      <c r="G236" s="68">
        <v>50000000</v>
      </c>
      <c r="H236" s="4"/>
      <c r="I236" s="7" t="s">
        <v>273</v>
      </c>
      <c r="J236" s="8"/>
      <c r="K236" s="68">
        <v>50000000</v>
      </c>
      <c r="M236" s="2"/>
      <c r="N236" s="7" t="s">
        <v>104</v>
      </c>
      <c r="O236" s="8"/>
      <c r="P236" s="68">
        <v>1200000000</v>
      </c>
      <c r="Q236" s="4"/>
      <c r="R236" s="7" t="s">
        <v>105</v>
      </c>
      <c r="S236" s="8"/>
      <c r="T236" s="68">
        <v>1200000000</v>
      </c>
      <c r="V236" s="132"/>
      <c r="W236" s="121"/>
      <c r="X236" s="121"/>
      <c r="AB236" s="116">
        <v>269</v>
      </c>
      <c r="AC236" s="116">
        <v>269</v>
      </c>
      <c r="AD236" s="116">
        <v>269</v>
      </c>
      <c r="AE236" s="116">
        <v>269</v>
      </c>
      <c r="AF236" s="116">
        <v>269</v>
      </c>
      <c r="AG236" s="116">
        <v>269</v>
      </c>
      <c r="AH236" s="116">
        <v>269</v>
      </c>
      <c r="AI236" s="116">
        <v>269</v>
      </c>
    </row>
    <row r="237" spans="2:35" x14ac:dyDescent="0.25">
      <c r="B237" s="105">
        <v>236</v>
      </c>
      <c r="D237" s="2"/>
      <c r="E237" s="12" t="s">
        <v>205</v>
      </c>
      <c r="F237" s="23"/>
      <c r="G237" s="71">
        <f>SUM(G233:G236)</f>
        <v>200000000</v>
      </c>
      <c r="H237" s="4"/>
      <c r="I237" s="12" t="s">
        <v>205</v>
      </c>
      <c r="J237" s="23"/>
      <c r="K237" s="71">
        <f>SUM(K233:K236)</f>
        <v>200000000</v>
      </c>
      <c r="M237" s="2"/>
      <c r="N237" s="12" t="s">
        <v>30</v>
      </c>
      <c r="O237" s="23"/>
      <c r="P237" s="71">
        <f>SUM(P233:P236)</f>
        <v>27200000000</v>
      </c>
      <c r="Q237" s="4"/>
      <c r="R237" s="12" t="s">
        <v>30</v>
      </c>
      <c r="S237" s="23"/>
      <c r="T237" s="71">
        <f>SUM(T233:T236)</f>
        <v>27200000000</v>
      </c>
      <c r="V237" s="132"/>
      <c r="W237" s="121"/>
      <c r="X237" s="121"/>
      <c r="AB237" s="116">
        <v>270</v>
      </c>
      <c r="AC237" s="116">
        <v>270</v>
      </c>
      <c r="AD237" s="116">
        <v>270</v>
      </c>
      <c r="AE237" s="116">
        <v>270</v>
      </c>
      <c r="AF237" s="116">
        <v>270</v>
      </c>
      <c r="AG237" s="116">
        <v>270</v>
      </c>
      <c r="AH237" s="116">
        <v>270</v>
      </c>
      <c r="AI237" s="116">
        <v>270</v>
      </c>
    </row>
    <row r="238" spans="2:35" ht="16.5" thickBot="1" x14ac:dyDescent="0.3">
      <c r="B238" s="105">
        <v>237</v>
      </c>
      <c r="D238" s="1"/>
      <c r="E238" s="35" t="s">
        <v>106</v>
      </c>
      <c r="F238" s="35" t="s">
        <v>275</v>
      </c>
      <c r="G238" s="42"/>
      <c r="H238" s="42"/>
      <c r="M238" s="35" t="s">
        <v>106</v>
      </c>
      <c r="N238" s="35" t="s">
        <v>107</v>
      </c>
      <c r="O238" s="42"/>
      <c r="P238" s="72"/>
      <c r="V238" s="132"/>
      <c r="W238" s="121"/>
      <c r="X238" s="121"/>
      <c r="AB238" s="116">
        <v>271</v>
      </c>
      <c r="AC238" s="116">
        <v>271</v>
      </c>
      <c r="AD238" s="116">
        <v>271</v>
      </c>
      <c r="AE238" s="116">
        <v>271</v>
      </c>
      <c r="AF238" s="116">
        <v>271</v>
      </c>
      <c r="AG238" s="116">
        <v>271</v>
      </c>
      <c r="AH238" s="116">
        <v>271</v>
      </c>
      <c r="AI238" s="116">
        <v>271</v>
      </c>
    </row>
    <row r="239" spans="2:35" x14ac:dyDescent="0.25">
      <c r="B239" s="105">
        <v>238</v>
      </c>
      <c r="D239" s="1"/>
      <c r="E239" s="1"/>
      <c r="F239" s="106" t="s">
        <v>195</v>
      </c>
      <c r="G239" s="3"/>
      <c r="M239" s="1"/>
      <c r="N239" s="152" t="s">
        <v>157</v>
      </c>
      <c r="O239" s="3"/>
      <c r="P239" s="3"/>
      <c r="V239" s="132"/>
      <c r="W239" s="121"/>
      <c r="X239" s="121"/>
      <c r="AB239" s="116">
        <v>272</v>
      </c>
      <c r="AC239" s="116">
        <v>272</v>
      </c>
      <c r="AD239" s="116">
        <v>272</v>
      </c>
      <c r="AE239" s="116">
        <v>272</v>
      </c>
      <c r="AF239" s="116">
        <v>272</v>
      </c>
      <c r="AG239" s="116">
        <v>272</v>
      </c>
      <c r="AH239" s="116">
        <v>272</v>
      </c>
      <c r="AI239" s="116">
        <v>272</v>
      </c>
    </row>
    <row r="240" spans="2:35" x14ac:dyDescent="0.25">
      <c r="B240" s="105">
        <v>239</v>
      </c>
      <c r="D240" s="1"/>
      <c r="E240" s="1"/>
      <c r="M240" s="1"/>
      <c r="N240" s="1"/>
      <c r="O240" s="3"/>
      <c r="P240" s="3"/>
      <c r="V240" s="131"/>
      <c r="W240" s="121"/>
      <c r="X240" s="121"/>
      <c r="AB240" s="116">
        <v>273</v>
      </c>
      <c r="AC240" s="116">
        <v>273</v>
      </c>
      <c r="AD240" s="116">
        <v>273</v>
      </c>
      <c r="AE240" s="116">
        <v>273</v>
      </c>
      <c r="AF240" s="116">
        <v>273</v>
      </c>
      <c r="AG240" s="116">
        <v>273</v>
      </c>
      <c r="AH240" s="116">
        <v>273</v>
      </c>
      <c r="AI240" s="116">
        <v>273</v>
      </c>
    </row>
    <row r="241" spans="2:35" x14ac:dyDescent="0.25">
      <c r="B241" s="105">
        <v>240</v>
      </c>
      <c r="D241" s="1"/>
      <c r="E241" s="1"/>
      <c r="F241" s="39" t="s">
        <v>276</v>
      </c>
      <c r="G241" s="43"/>
      <c r="H241" s="44" t="s">
        <v>198</v>
      </c>
      <c r="M241" s="1"/>
      <c r="N241" s="39" t="s">
        <v>108</v>
      </c>
      <c r="O241" s="43"/>
      <c r="P241" s="44" t="s">
        <v>24</v>
      </c>
      <c r="V241" s="132"/>
      <c r="W241" s="121"/>
      <c r="X241" s="121"/>
      <c r="AB241" s="116">
        <v>274</v>
      </c>
      <c r="AC241" s="116">
        <v>274</v>
      </c>
      <c r="AD241" s="116">
        <v>274</v>
      </c>
      <c r="AE241" s="116">
        <v>274</v>
      </c>
      <c r="AF241" s="116">
        <v>274</v>
      </c>
      <c r="AG241" s="116">
        <v>274</v>
      </c>
      <c r="AH241" s="116">
        <v>274</v>
      </c>
      <c r="AI241" s="116">
        <v>274</v>
      </c>
    </row>
    <row r="242" spans="2:35" x14ac:dyDescent="0.25">
      <c r="B242" s="105">
        <v>241</v>
      </c>
      <c r="D242" s="1"/>
      <c r="E242" s="1"/>
      <c r="F242" s="38" t="s">
        <v>277</v>
      </c>
      <c r="G242" s="36"/>
      <c r="H242" s="61">
        <v>500000000</v>
      </c>
      <c r="M242" s="1"/>
      <c r="N242" s="38" t="s">
        <v>149</v>
      </c>
      <c r="O242" s="36"/>
      <c r="P242" s="153">
        <v>500000000</v>
      </c>
      <c r="V242" s="132"/>
      <c r="W242" s="121"/>
      <c r="X242" s="121"/>
      <c r="AB242" s="116">
        <v>275</v>
      </c>
      <c r="AC242" s="116">
        <v>275</v>
      </c>
      <c r="AD242" s="116">
        <v>275</v>
      </c>
      <c r="AE242" s="116">
        <v>275</v>
      </c>
      <c r="AF242" s="116">
        <v>275</v>
      </c>
      <c r="AG242" s="116">
        <v>275</v>
      </c>
      <c r="AH242" s="116">
        <v>275</v>
      </c>
      <c r="AI242" s="116">
        <v>275</v>
      </c>
    </row>
    <row r="243" spans="2:35" x14ac:dyDescent="0.25">
      <c r="B243" s="105">
        <v>242</v>
      </c>
      <c r="D243" s="1"/>
      <c r="E243" s="1"/>
      <c r="F243" s="38" t="s">
        <v>278</v>
      </c>
      <c r="G243" s="36"/>
      <c r="H243" s="61">
        <v>500000000</v>
      </c>
      <c r="M243" s="1"/>
      <c r="N243" s="38" t="s">
        <v>109</v>
      </c>
      <c r="O243" s="36"/>
      <c r="P243" s="153">
        <v>500000000</v>
      </c>
      <c r="V243" s="132"/>
      <c r="W243" s="121"/>
      <c r="X243" s="121"/>
      <c r="AB243" s="116">
        <v>276</v>
      </c>
      <c r="AC243" s="116">
        <v>276</v>
      </c>
      <c r="AD243" s="116">
        <v>276</v>
      </c>
      <c r="AE243" s="116">
        <v>276</v>
      </c>
      <c r="AF243" s="116">
        <v>276</v>
      </c>
      <c r="AG243" s="116">
        <v>276</v>
      </c>
      <c r="AH243" s="116">
        <v>276</v>
      </c>
      <c r="AI243" s="116">
        <v>276</v>
      </c>
    </row>
    <row r="244" spans="2:35" x14ac:dyDescent="0.25">
      <c r="B244" s="105">
        <v>243</v>
      </c>
      <c r="D244" s="1"/>
      <c r="E244" s="1"/>
      <c r="F244" s="52" t="s">
        <v>279</v>
      </c>
      <c r="G244" s="53"/>
      <c r="H244" s="61">
        <v>250000000</v>
      </c>
      <c r="M244" s="1"/>
      <c r="N244" s="52" t="s">
        <v>122</v>
      </c>
      <c r="O244" s="53"/>
      <c r="P244" s="153">
        <v>250000000</v>
      </c>
      <c r="V244" s="131"/>
      <c r="W244" s="121"/>
      <c r="X244" s="121"/>
      <c r="AB244" s="116">
        <v>277</v>
      </c>
      <c r="AC244" s="116">
        <v>277</v>
      </c>
      <c r="AD244" s="116">
        <v>277</v>
      </c>
      <c r="AE244" s="116">
        <v>277</v>
      </c>
      <c r="AF244" s="116">
        <v>277</v>
      </c>
      <c r="AG244" s="116">
        <v>277</v>
      </c>
      <c r="AH244" s="116">
        <v>277</v>
      </c>
      <c r="AI244" s="116">
        <v>277</v>
      </c>
    </row>
    <row r="245" spans="2:35" x14ac:dyDescent="0.25">
      <c r="B245" s="105">
        <v>244</v>
      </c>
      <c r="D245" s="1"/>
      <c r="E245" s="1"/>
      <c r="F245" s="40" t="s">
        <v>205</v>
      </c>
      <c r="G245" s="45"/>
      <c r="H245" s="62">
        <f>H242+H243</f>
        <v>1000000000</v>
      </c>
      <c r="M245" s="1"/>
      <c r="N245" s="40" t="s">
        <v>30</v>
      </c>
      <c r="O245" s="45"/>
      <c r="P245" s="62">
        <f>P242+P243</f>
        <v>1000000000</v>
      </c>
      <c r="V245" s="131"/>
      <c r="W245" s="121"/>
      <c r="X245" s="121"/>
      <c r="AB245" s="116">
        <v>278</v>
      </c>
      <c r="AC245" s="116">
        <v>278</v>
      </c>
      <c r="AD245" s="116">
        <v>278</v>
      </c>
      <c r="AE245" s="116">
        <v>278</v>
      </c>
      <c r="AF245" s="116">
        <v>278</v>
      </c>
      <c r="AG245" s="116">
        <v>278</v>
      </c>
      <c r="AH245" s="116">
        <v>278</v>
      </c>
      <c r="AI245" s="116">
        <v>278</v>
      </c>
    </row>
    <row r="246" spans="2:35" x14ac:dyDescent="0.25">
      <c r="B246" s="105">
        <v>245</v>
      </c>
      <c r="D246" s="1"/>
      <c r="E246" s="1"/>
      <c r="F246" s="40" t="s">
        <v>280</v>
      </c>
      <c r="G246" s="45"/>
      <c r="H246" s="59" t="e">
        <v>#DIV/0!</v>
      </c>
      <c r="M246" s="1"/>
      <c r="N246" s="40" t="s">
        <v>151</v>
      </c>
      <c r="O246" s="45"/>
      <c r="P246" s="59" t="e">
        <v>#DIV/0!</v>
      </c>
      <c r="V246" s="131"/>
      <c r="W246" s="121"/>
      <c r="X246" s="121"/>
      <c r="AB246" s="116">
        <v>279</v>
      </c>
      <c r="AC246" s="116">
        <v>279</v>
      </c>
      <c r="AD246" s="116">
        <v>279</v>
      </c>
      <c r="AE246" s="116">
        <v>279</v>
      </c>
      <c r="AF246" s="116">
        <v>279</v>
      </c>
      <c r="AG246" s="116">
        <v>279</v>
      </c>
      <c r="AH246" s="116">
        <v>279</v>
      </c>
      <c r="AI246" s="116">
        <v>279</v>
      </c>
    </row>
    <row r="247" spans="2:35" x14ac:dyDescent="0.25">
      <c r="B247" s="105">
        <v>246</v>
      </c>
      <c r="E247" s="1"/>
      <c r="F247" s="1"/>
      <c r="G247" s="3"/>
      <c r="H247" s="3"/>
      <c r="M247" s="1"/>
      <c r="N247" s="1"/>
      <c r="O247" s="3"/>
      <c r="P247" s="3"/>
      <c r="V247" s="121"/>
      <c r="W247" s="121"/>
      <c r="X247" s="121"/>
      <c r="AB247" s="116">
        <v>280</v>
      </c>
      <c r="AC247" s="116">
        <v>280</v>
      </c>
      <c r="AD247" s="116">
        <v>280</v>
      </c>
      <c r="AE247" s="116">
        <v>280</v>
      </c>
      <c r="AF247" s="116">
        <v>280</v>
      </c>
      <c r="AG247" s="116">
        <v>280</v>
      </c>
      <c r="AH247" s="116">
        <v>280</v>
      </c>
      <c r="AI247" s="116">
        <v>280</v>
      </c>
    </row>
    <row r="248" spans="2:35" x14ac:dyDescent="0.25">
      <c r="B248" s="105">
        <v>247</v>
      </c>
      <c r="E248" s="1"/>
      <c r="F248" s="39" t="s">
        <v>281</v>
      </c>
      <c r="G248" s="43" t="s">
        <v>198</v>
      </c>
      <c r="H248" s="44" t="s">
        <v>199</v>
      </c>
      <c r="M248" s="1"/>
      <c r="N248" s="39" t="s">
        <v>110</v>
      </c>
      <c r="O248" s="154" t="s">
        <v>24</v>
      </c>
      <c r="P248" s="44" t="s">
        <v>25</v>
      </c>
      <c r="T248" s="121"/>
      <c r="U248" s="121"/>
      <c r="V248" s="121"/>
      <c r="W248" s="121"/>
      <c r="X248" s="121"/>
      <c r="AB248" s="116">
        <v>281</v>
      </c>
      <c r="AC248" s="116">
        <v>281</v>
      </c>
      <c r="AD248" s="116">
        <v>281</v>
      </c>
      <c r="AE248" s="116">
        <v>281</v>
      </c>
      <c r="AF248" s="116">
        <v>281</v>
      </c>
      <c r="AG248" s="116">
        <v>281</v>
      </c>
      <c r="AH248" s="116">
        <v>281</v>
      </c>
      <c r="AI248" s="116">
        <v>281</v>
      </c>
    </row>
    <row r="249" spans="2:35" x14ac:dyDescent="0.25">
      <c r="B249" s="105">
        <v>248</v>
      </c>
      <c r="E249" s="1"/>
      <c r="F249" s="38" t="s">
        <v>111</v>
      </c>
      <c r="G249" s="63">
        <v>100000000</v>
      </c>
      <c r="H249" s="48">
        <v>10</v>
      </c>
      <c r="M249" s="1"/>
      <c r="N249" s="38" t="s">
        <v>111</v>
      </c>
      <c r="O249" s="77">
        <v>100000000</v>
      </c>
      <c r="P249" s="48">
        <v>10</v>
      </c>
      <c r="AB249" s="116">
        <v>282</v>
      </c>
      <c r="AC249" s="116">
        <v>282</v>
      </c>
      <c r="AD249" s="116">
        <v>282</v>
      </c>
      <c r="AE249" s="116">
        <v>282</v>
      </c>
      <c r="AF249" s="116">
        <v>282</v>
      </c>
      <c r="AG249" s="116">
        <v>282</v>
      </c>
      <c r="AH249" s="116">
        <v>282</v>
      </c>
      <c r="AI249" s="116">
        <v>282</v>
      </c>
    </row>
    <row r="250" spans="2:35" x14ac:dyDescent="0.25">
      <c r="B250" s="105">
        <v>249</v>
      </c>
      <c r="E250" s="1"/>
      <c r="F250" s="38" t="s">
        <v>28</v>
      </c>
      <c r="G250" s="63">
        <v>200000000</v>
      </c>
      <c r="H250" s="48">
        <v>20</v>
      </c>
      <c r="M250" s="1"/>
      <c r="N250" s="38" t="s">
        <v>28</v>
      </c>
      <c r="O250" s="77">
        <v>200000000</v>
      </c>
      <c r="P250" s="48">
        <v>20</v>
      </c>
      <c r="AB250" s="116">
        <v>283</v>
      </c>
      <c r="AC250" s="116">
        <v>283</v>
      </c>
      <c r="AD250" s="116">
        <v>283</v>
      </c>
      <c r="AE250" s="116">
        <v>283</v>
      </c>
      <c r="AF250" s="116">
        <v>283</v>
      </c>
      <c r="AG250" s="116">
        <v>283</v>
      </c>
      <c r="AH250" s="116">
        <v>283</v>
      </c>
      <c r="AI250" s="116">
        <v>283</v>
      </c>
    </row>
    <row r="251" spans="2:35" x14ac:dyDescent="0.25">
      <c r="B251" s="105">
        <v>250</v>
      </c>
      <c r="E251" s="1"/>
      <c r="F251" s="38" t="s">
        <v>29</v>
      </c>
      <c r="G251" s="63">
        <v>200000000</v>
      </c>
      <c r="H251" s="48">
        <v>20</v>
      </c>
      <c r="M251" s="1"/>
      <c r="N251" s="38" t="s">
        <v>29</v>
      </c>
      <c r="O251" s="77">
        <v>200000000</v>
      </c>
      <c r="P251" s="48">
        <v>20</v>
      </c>
      <c r="AB251" s="116">
        <v>284</v>
      </c>
      <c r="AC251" s="116">
        <v>284</v>
      </c>
      <c r="AD251" s="116">
        <v>284</v>
      </c>
      <c r="AE251" s="116">
        <v>284</v>
      </c>
      <c r="AF251" s="116">
        <v>284</v>
      </c>
      <c r="AG251" s="116">
        <v>284</v>
      </c>
      <c r="AH251" s="116">
        <v>284</v>
      </c>
      <c r="AI251" s="116">
        <v>284</v>
      </c>
    </row>
    <row r="252" spans="2:35" x14ac:dyDescent="0.25">
      <c r="B252" s="105">
        <v>251</v>
      </c>
      <c r="E252" s="1"/>
      <c r="F252" s="40" t="s">
        <v>205</v>
      </c>
      <c r="G252" s="65">
        <f>SUM(G249:G251)</f>
        <v>500000000</v>
      </c>
      <c r="H252" s="49">
        <f>SUM(H249:H251)</f>
        <v>50</v>
      </c>
      <c r="M252" s="1"/>
      <c r="N252" s="40" t="s">
        <v>30</v>
      </c>
      <c r="O252" s="65">
        <f>SUM(O249:O251)</f>
        <v>500000000</v>
      </c>
      <c r="P252" s="49">
        <f>SUM(P249:P251)</f>
        <v>50</v>
      </c>
      <c r="AB252" s="116">
        <v>285</v>
      </c>
      <c r="AC252" s="116">
        <v>285</v>
      </c>
      <c r="AD252" s="116">
        <v>285</v>
      </c>
      <c r="AE252" s="116">
        <v>285</v>
      </c>
      <c r="AF252" s="116">
        <v>285</v>
      </c>
      <c r="AG252" s="116">
        <v>285</v>
      </c>
      <c r="AH252" s="116">
        <v>285</v>
      </c>
      <c r="AI252" s="116">
        <v>285</v>
      </c>
    </row>
    <row r="253" spans="2:35" x14ac:dyDescent="0.25">
      <c r="B253" s="105">
        <v>252</v>
      </c>
      <c r="E253" s="1"/>
      <c r="F253" s="1"/>
      <c r="G253" s="3"/>
      <c r="H253" s="3"/>
      <c r="M253" s="1"/>
      <c r="N253" s="1"/>
      <c r="O253" s="3"/>
      <c r="P253" s="3"/>
      <c r="AB253" s="116">
        <v>286</v>
      </c>
      <c r="AC253" s="116">
        <v>286</v>
      </c>
      <c r="AD253" s="116">
        <v>286</v>
      </c>
      <c r="AE253" s="116">
        <v>286</v>
      </c>
      <c r="AF253" s="116">
        <v>286</v>
      </c>
      <c r="AG253" s="116">
        <v>286</v>
      </c>
      <c r="AH253" s="116">
        <v>286</v>
      </c>
      <c r="AI253" s="116">
        <v>286</v>
      </c>
    </row>
    <row r="254" spans="2:35" x14ac:dyDescent="0.25">
      <c r="B254" s="105">
        <v>253</v>
      </c>
      <c r="E254" s="1"/>
      <c r="F254" s="39" t="s">
        <v>282</v>
      </c>
      <c r="G254" s="43" t="s">
        <v>198</v>
      </c>
      <c r="H254" s="44" t="s">
        <v>41</v>
      </c>
      <c r="M254" s="1"/>
      <c r="N254" s="39" t="s">
        <v>112</v>
      </c>
      <c r="O254" s="43" t="s">
        <v>24</v>
      </c>
      <c r="P254" s="44" t="s">
        <v>41</v>
      </c>
      <c r="AB254" s="116">
        <v>287</v>
      </c>
      <c r="AC254" s="116">
        <v>287</v>
      </c>
      <c r="AD254" s="116">
        <v>287</v>
      </c>
      <c r="AE254" s="116">
        <v>287</v>
      </c>
      <c r="AF254" s="116">
        <v>287</v>
      </c>
      <c r="AG254" s="116">
        <v>287</v>
      </c>
      <c r="AH254" s="116">
        <v>287</v>
      </c>
      <c r="AI254" s="116">
        <v>287</v>
      </c>
    </row>
    <row r="255" spans="2:35" x14ac:dyDescent="0.25">
      <c r="B255" s="105">
        <v>254</v>
      </c>
      <c r="E255" s="1"/>
      <c r="F255" s="38" t="s">
        <v>113</v>
      </c>
      <c r="G255" s="63">
        <v>200000000</v>
      </c>
      <c r="H255" s="46">
        <f>IF(($C$22=0),0,(G255/$C$22))</f>
        <v>0</v>
      </c>
      <c r="M255" s="1"/>
      <c r="N255" s="38" t="s">
        <v>113</v>
      </c>
      <c r="O255" s="77">
        <v>200000000</v>
      </c>
      <c r="P255" s="46">
        <f>IF(($C$23=0),0,(O255/$C$23))</f>
        <v>0</v>
      </c>
      <c r="AB255" s="116">
        <v>288</v>
      </c>
      <c r="AC255" s="116">
        <v>288</v>
      </c>
      <c r="AD255" s="116">
        <v>288</v>
      </c>
      <c r="AE255" s="116">
        <v>288</v>
      </c>
      <c r="AF255" s="116">
        <v>288</v>
      </c>
      <c r="AG255" s="116">
        <v>288</v>
      </c>
      <c r="AH255" s="116">
        <v>288</v>
      </c>
      <c r="AI255" s="116">
        <v>288</v>
      </c>
    </row>
    <row r="256" spans="2:35" x14ac:dyDescent="0.25">
      <c r="B256" s="105">
        <v>255</v>
      </c>
      <c r="E256" s="1"/>
      <c r="F256" s="38" t="s">
        <v>114</v>
      </c>
      <c r="G256" s="63">
        <v>200000000</v>
      </c>
      <c r="H256" s="46">
        <f t="shared" ref="H256:H259" si="27">IF(($C$22=0),0,(G256/$C$22))</f>
        <v>0</v>
      </c>
      <c r="M256" s="1"/>
      <c r="N256" s="38" t="s">
        <v>114</v>
      </c>
      <c r="O256" s="77">
        <v>200000000</v>
      </c>
      <c r="P256" s="46">
        <f t="shared" ref="P256:P259" si="28">IF(($C$23=0),0,(O256/$C$23))</f>
        <v>0</v>
      </c>
      <c r="AB256" s="116">
        <v>289</v>
      </c>
      <c r="AC256" s="116">
        <v>289</v>
      </c>
      <c r="AD256" s="116">
        <v>289</v>
      </c>
      <c r="AE256" s="116">
        <v>289</v>
      </c>
      <c r="AF256" s="116">
        <v>289</v>
      </c>
      <c r="AG256" s="116">
        <v>289</v>
      </c>
      <c r="AH256" s="116">
        <v>289</v>
      </c>
      <c r="AI256" s="116">
        <v>289</v>
      </c>
    </row>
    <row r="257" spans="2:35" x14ac:dyDescent="0.25">
      <c r="B257" s="105">
        <v>256</v>
      </c>
      <c r="E257" s="1"/>
      <c r="F257" s="38" t="s">
        <v>115</v>
      </c>
      <c r="G257" s="63">
        <v>100000000</v>
      </c>
      <c r="H257" s="46">
        <f t="shared" si="27"/>
        <v>0</v>
      </c>
      <c r="M257" s="1"/>
      <c r="N257" s="38" t="s">
        <v>115</v>
      </c>
      <c r="O257" s="77">
        <v>200000000</v>
      </c>
      <c r="P257" s="46">
        <f t="shared" si="28"/>
        <v>0</v>
      </c>
      <c r="AB257" s="116">
        <v>290</v>
      </c>
      <c r="AC257" s="116">
        <v>290</v>
      </c>
      <c r="AD257" s="116">
        <v>290</v>
      </c>
      <c r="AE257" s="116">
        <v>290</v>
      </c>
      <c r="AF257" s="116">
        <v>290</v>
      </c>
      <c r="AG257" s="116">
        <v>290</v>
      </c>
      <c r="AH257" s="116">
        <v>290</v>
      </c>
      <c r="AI257" s="116">
        <v>290</v>
      </c>
    </row>
    <row r="258" spans="2:35" x14ac:dyDescent="0.25">
      <c r="B258" s="105">
        <v>257</v>
      </c>
      <c r="E258" s="1"/>
      <c r="F258" s="38" t="s">
        <v>155</v>
      </c>
      <c r="G258" s="63">
        <v>100000000</v>
      </c>
      <c r="H258" s="46">
        <f t="shared" si="27"/>
        <v>0</v>
      </c>
      <c r="M258" s="1"/>
      <c r="N258" s="38" t="s">
        <v>155</v>
      </c>
      <c r="O258" s="77">
        <v>200000000</v>
      </c>
      <c r="P258" s="46">
        <f t="shared" si="28"/>
        <v>0</v>
      </c>
      <c r="AB258" s="116">
        <v>291</v>
      </c>
      <c r="AC258" s="116">
        <v>291</v>
      </c>
      <c r="AD258" s="116">
        <v>291</v>
      </c>
      <c r="AE258" s="116">
        <v>291</v>
      </c>
      <c r="AF258" s="116">
        <v>291</v>
      </c>
      <c r="AG258" s="116">
        <v>291</v>
      </c>
      <c r="AH258" s="116">
        <v>291</v>
      </c>
      <c r="AI258" s="116">
        <v>291</v>
      </c>
    </row>
    <row r="259" spans="2:35" x14ac:dyDescent="0.25">
      <c r="B259" s="105">
        <v>258</v>
      </c>
      <c r="E259" s="1"/>
      <c r="F259" s="38" t="s">
        <v>283</v>
      </c>
      <c r="G259" s="63">
        <v>100000000</v>
      </c>
      <c r="H259" s="46">
        <f t="shared" si="27"/>
        <v>0</v>
      </c>
      <c r="M259" s="1"/>
      <c r="N259" s="38" t="s">
        <v>116</v>
      </c>
      <c r="O259" s="77">
        <v>200000000</v>
      </c>
      <c r="P259" s="46">
        <f t="shared" si="28"/>
        <v>0</v>
      </c>
      <c r="AB259" s="116">
        <v>292</v>
      </c>
      <c r="AC259" s="116">
        <v>292</v>
      </c>
      <c r="AD259" s="116">
        <v>292</v>
      </c>
      <c r="AE259" s="116">
        <v>292</v>
      </c>
      <c r="AF259" s="116">
        <v>292</v>
      </c>
      <c r="AG259" s="116">
        <v>292</v>
      </c>
      <c r="AH259" s="116">
        <v>292</v>
      </c>
      <c r="AI259" s="116">
        <v>292</v>
      </c>
    </row>
    <row r="260" spans="2:35" x14ac:dyDescent="0.25">
      <c r="B260" s="105">
        <v>259</v>
      </c>
      <c r="E260" s="1"/>
      <c r="F260" s="40" t="s">
        <v>205</v>
      </c>
      <c r="G260" s="65">
        <f>SUM(G255:G259)</f>
        <v>700000000</v>
      </c>
      <c r="H260" s="47">
        <f>SUM(H255:H259)</f>
        <v>0</v>
      </c>
      <c r="M260" s="1"/>
      <c r="N260" s="40" t="s">
        <v>30</v>
      </c>
      <c r="O260" s="65">
        <f>SUM(O255:O259)</f>
        <v>1000000000</v>
      </c>
      <c r="P260" s="47">
        <f>SUM(P255:P259)</f>
        <v>0</v>
      </c>
      <c r="AB260" s="116">
        <v>293</v>
      </c>
      <c r="AC260" s="116">
        <v>293</v>
      </c>
      <c r="AD260" s="116">
        <v>293</v>
      </c>
      <c r="AE260" s="116">
        <v>293</v>
      </c>
      <c r="AF260" s="116">
        <v>293</v>
      </c>
      <c r="AG260" s="116">
        <v>293</v>
      </c>
      <c r="AH260" s="116">
        <v>293</v>
      </c>
      <c r="AI260" s="116">
        <v>293</v>
      </c>
    </row>
    <row r="261" spans="2:35" x14ac:dyDescent="0.25">
      <c r="B261" s="105">
        <v>260</v>
      </c>
      <c r="E261" s="1"/>
      <c r="F261" s="1"/>
      <c r="G261" s="3"/>
      <c r="H261" s="3"/>
      <c r="M261" s="1"/>
      <c r="N261" s="1"/>
      <c r="O261" s="3"/>
      <c r="P261" s="3"/>
      <c r="AB261" s="116">
        <v>294</v>
      </c>
      <c r="AC261" s="116">
        <v>294</v>
      </c>
      <c r="AD261" s="116">
        <v>294</v>
      </c>
      <c r="AE261" s="116">
        <v>294</v>
      </c>
      <c r="AF261" s="116">
        <v>294</v>
      </c>
      <c r="AG261" s="116">
        <v>294</v>
      </c>
      <c r="AH261" s="116">
        <v>294</v>
      </c>
      <c r="AI261" s="116">
        <v>294</v>
      </c>
    </row>
    <row r="262" spans="2:35" ht="60" x14ac:dyDescent="0.25">
      <c r="B262" s="105">
        <v>261</v>
      </c>
      <c r="E262" s="1"/>
      <c r="F262" s="155" t="s">
        <v>284</v>
      </c>
      <c r="G262" s="43" t="s">
        <v>24</v>
      </c>
      <c r="H262" s="44" t="s">
        <v>41</v>
      </c>
      <c r="M262" s="1"/>
      <c r="N262" s="39" t="s">
        <v>150</v>
      </c>
      <c r="O262" s="43" t="s">
        <v>24</v>
      </c>
      <c r="P262" s="44" t="s">
        <v>41</v>
      </c>
      <c r="AB262" s="116">
        <v>295</v>
      </c>
      <c r="AC262" s="116">
        <v>295</v>
      </c>
      <c r="AD262" s="116">
        <v>295</v>
      </c>
      <c r="AE262" s="116">
        <v>295</v>
      </c>
      <c r="AF262" s="116">
        <v>295</v>
      </c>
      <c r="AG262" s="116">
        <v>295</v>
      </c>
      <c r="AH262" s="116">
        <v>295</v>
      </c>
      <c r="AI262" s="116">
        <v>295</v>
      </c>
    </row>
    <row r="263" spans="2:35" x14ac:dyDescent="0.25">
      <c r="B263" s="105">
        <v>262</v>
      </c>
      <c r="E263" s="1"/>
      <c r="F263" s="41" t="s">
        <v>216</v>
      </c>
      <c r="G263" s="64">
        <f>SUM(G264:G291)</f>
        <v>560000000</v>
      </c>
      <c r="H263" s="118">
        <f>SUM(H264:H291)</f>
        <v>0</v>
      </c>
      <c r="M263" s="1"/>
      <c r="N263" s="41" t="s">
        <v>45</v>
      </c>
      <c r="O263" s="64">
        <f>SUM(O264:O291)</f>
        <v>1500000000</v>
      </c>
      <c r="P263" s="50">
        <f>SUM(P264:P291)</f>
        <v>0</v>
      </c>
      <c r="AB263" s="116">
        <v>296</v>
      </c>
      <c r="AC263" s="116">
        <v>296</v>
      </c>
      <c r="AD263" s="116">
        <v>296</v>
      </c>
      <c r="AE263" s="116">
        <v>296</v>
      </c>
      <c r="AF263" s="116">
        <v>296</v>
      </c>
      <c r="AG263" s="116">
        <v>296</v>
      </c>
      <c r="AH263" s="116">
        <v>296</v>
      </c>
      <c r="AI263" s="116">
        <v>296</v>
      </c>
    </row>
    <row r="264" spans="2:35" x14ac:dyDescent="0.25">
      <c r="B264" s="105">
        <v>263</v>
      </c>
      <c r="E264" s="1"/>
      <c r="F264" s="119" t="s">
        <v>217</v>
      </c>
      <c r="G264" s="77">
        <v>20000000</v>
      </c>
      <c r="H264" s="120">
        <f>IF(($C$60=0),0,(G264/$C$60))</f>
        <v>0</v>
      </c>
      <c r="M264" s="1"/>
      <c r="N264" s="119" t="s">
        <v>46</v>
      </c>
      <c r="O264" s="77">
        <v>300000000</v>
      </c>
      <c r="P264" s="78">
        <f>IF(($C$61=0),0,(O264/$C$61))</f>
        <v>0</v>
      </c>
      <c r="AB264" s="116">
        <v>297</v>
      </c>
      <c r="AC264" s="116">
        <v>297</v>
      </c>
      <c r="AD264" s="116">
        <v>297</v>
      </c>
      <c r="AE264" s="116">
        <v>297</v>
      </c>
      <c r="AF264" s="116">
        <v>297</v>
      </c>
      <c r="AG264" s="116">
        <v>297</v>
      </c>
      <c r="AH264" s="116">
        <v>297</v>
      </c>
      <c r="AI264" s="116">
        <v>297</v>
      </c>
    </row>
    <row r="265" spans="2:35" x14ac:dyDescent="0.25">
      <c r="B265" s="105">
        <v>264</v>
      </c>
      <c r="E265" s="1"/>
      <c r="F265" s="119" t="s">
        <v>218</v>
      </c>
      <c r="G265" s="77">
        <v>20000000</v>
      </c>
      <c r="H265" s="120">
        <f t="shared" ref="H265:H291" si="29">IF(($C$60=0),0,(G265/$C$60))</f>
        <v>0</v>
      </c>
      <c r="M265" s="1"/>
      <c r="N265" s="119" t="s">
        <v>47</v>
      </c>
      <c r="O265" s="77">
        <v>100000000</v>
      </c>
      <c r="P265" s="78">
        <f t="shared" ref="P265:P297" si="30">IF(($C$61=0),0,(O265/$C$61))</f>
        <v>0</v>
      </c>
      <c r="AB265" s="116">
        <v>298</v>
      </c>
      <c r="AC265" s="116">
        <v>298</v>
      </c>
      <c r="AD265" s="116">
        <v>298</v>
      </c>
      <c r="AE265" s="116">
        <v>298</v>
      </c>
      <c r="AF265" s="116">
        <v>298</v>
      </c>
      <c r="AG265" s="116">
        <v>298</v>
      </c>
      <c r="AH265" s="116">
        <v>298</v>
      </c>
      <c r="AI265" s="116">
        <v>298</v>
      </c>
    </row>
    <row r="266" spans="2:35" x14ac:dyDescent="0.25">
      <c r="B266" s="105">
        <v>265</v>
      </c>
      <c r="E266" s="1"/>
      <c r="F266" s="119" t="s">
        <v>219</v>
      </c>
      <c r="G266" s="77">
        <v>20000000</v>
      </c>
      <c r="H266" s="120">
        <f t="shared" si="29"/>
        <v>0</v>
      </c>
      <c r="M266" s="1"/>
      <c r="N266" s="119" t="s">
        <v>48</v>
      </c>
      <c r="O266" s="77">
        <v>100000000</v>
      </c>
      <c r="P266" s="78">
        <f t="shared" si="30"/>
        <v>0</v>
      </c>
      <c r="AB266" s="116">
        <v>299</v>
      </c>
      <c r="AC266" s="116">
        <v>299</v>
      </c>
      <c r="AD266" s="116">
        <v>299</v>
      </c>
      <c r="AE266" s="116">
        <v>299</v>
      </c>
      <c r="AF266" s="116">
        <v>299</v>
      </c>
      <c r="AG266" s="116">
        <v>299</v>
      </c>
      <c r="AH266" s="116">
        <v>299</v>
      </c>
      <c r="AI266" s="116">
        <v>299</v>
      </c>
    </row>
    <row r="267" spans="2:35" x14ac:dyDescent="0.25">
      <c r="B267" s="105">
        <v>266</v>
      </c>
      <c r="E267" s="1"/>
      <c r="F267" s="38" t="s">
        <v>220</v>
      </c>
      <c r="G267" s="77">
        <v>20000000</v>
      </c>
      <c r="H267" s="120">
        <f t="shared" si="29"/>
        <v>0</v>
      </c>
      <c r="M267" s="1"/>
      <c r="N267" s="119" t="s">
        <v>49</v>
      </c>
      <c r="O267" s="77">
        <v>1000000000</v>
      </c>
      <c r="P267" s="78">
        <f t="shared" si="30"/>
        <v>0</v>
      </c>
      <c r="AB267" s="116">
        <v>300</v>
      </c>
      <c r="AC267" s="116">
        <v>300</v>
      </c>
      <c r="AD267" s="116">
        <v>300</v>
      </c>
      <c r="AE267" s="116">
        <v>300</v>
      </c>
      <c r="AF267" s="116">
        <v>300</v>
      </c>
      <c r="AG267" s="116">
        <v>300</v>
      </c>
      <c r="AH267" s="116">
        <v>300</v>
      </c>
      <c r="AI267" s="116">
        <v>300</v>
      </c>
    </row>
    <row r="268" spans="2:35" x14ac:dyDescent="0.25">
      <c r="B268" s="105">
        <v>267</v>
      </c>
      <c r="E268" s="1"/>
      <c r="F268" s="119" t="s">
        <v>221</v>
      </c>
      <c r="G268" s="77">
        <v>20000000</v>
      </c>
      <c r="H268" s="120">
        <f t="shared" si="29"/>
        <v>0</v>
      </c>
      <c r="M268" s="1"/>
      <c r="N268" s="119" t="s">
        <v>50</v>
      </c>
      <c r="O268" s="77">
        <v>0</v>
      </c>
      <c r="P268" s="78">
        <f t="shared" si="30"/>
        <v>0</v>
      </c>
      <c r="AB268" s="116">
        <v>301</v>
      </c>
      <c r="AC268" s="116">
        <v>301</v>
      </c>
      <c r="AD268" s="116">
        <v>301</v>
      </c>
      <c r="AE268" s="116">
        <v>301</v>
      </c>
      <c r="AF268" s="116">
        <v>301</v>
      </c>
      <c r="AG268" s="116">
        <v>301</v>
      </c>
      <c r="AH268" s="116">
        <v>301</v>
      </c>
      <c r="AI268" s="116">
        <v>301</v>
      </c>
    </row>
    <row r="269" spans="2:35" x14ac:dyDescent="0.25">
      <c r="B269" s="105">
        <v>268</v>
      </c>
      <c r="E269" s="1"/>
      <c r="F269" s="119" t="s">
        <v>222</v>
      </c>
      <c r="G269" s="77">
        <v>20000000</v>
      </c>
      <c r="H269" s="120">
        <f t="shared" si="29"/>
        <v>0</v>
      </c>
      <c r="M269" s="1"/>
      <c r="N269" s="119" t="s">
        <v>51</v>
      </c>
      <c r="O269" s="77">
        <v>0</v>
      </c>
      <c r="P269" s="78">
        <f t="shared" si="30"/>
        <v>0</v>
      </c>
      <c r="AB269" s="116">
        <v>302</v>
      </c>
      <c r="AC269" s="116">
        <v>302</v>
      </c>
      <c r="AD269" s="116">
        <v>302</v>
      </c>
      <c r="AE269" s="116">
        <v>302</v>
      </c>
      <c r="AF269" s="116">
        <v>302</v>
      </c>
      <c r="AG269" s="116">
        <v>302</v>
      </c>
      <c r="AH269" s="116">
        <v>302</v>
      </c>
      <c r="AI269" s="116">
        <v>302</v>
      </c>
    </row>
    <row r="270" spans="2:35" x14ac:dyDescent="0.25">
      <c r="B270" s="105">
        <v>269</v>
      </c>
      <c r="E270" s="1"/>
      <c r="F270" s="119" t="s">
        <v>223</v>
      </c>
      <c r="G270" s="77">
        <v>20000000</v>
      </c>
      <c r="H270" s="120">
        <f t="shared" si="29"/>
        <v>0</v>
      </c>
      <c r="M270" s="1"/>
      <c r="N270" s="119" t="s">
        <v>52</v>
      </c>
      <c r="O270" s="77">
        <v>0</v>
      </c>
      <c r="P270" s="78">
        <f t="shared" si="30"/>
        <v>0</v>
      </c>
      <c r="AB270" s="116">
        <v>303</v>
      </c>
      <c r="AC270" s="116">
        <v>303</v>
      </c>
      <c r="AD270" s="116">
        <v>303</v>
      </c>
      <c r="AE270" s="116">
        <v>303</v>
      </c>
      <c r="AF270" s="116">
        <v>303</v>
      </c>
      <c r="AG270" s="116">
        <v>303</v>
      </c>
      <c r="AH270" s="116">
        <v>303</v>
      </c>
      <c r="AI270" s="116">
        <v>303</v>
      </c>
    </row>
    <row r="271" spans="2:35" x14ac:dyDescent="0.25">
      <c r="B271" s="105">
        <v>270</v>
      </c>
      <c r="E271" s="1"/>
      <c r="F271" s="119" t="s">
        <v>224</v>
      </c>
      <c r="G271" s="77">
        <v>20000000</v>
      </c>
      <c r="H271" s="120">
        <f t="shared" si="29"/>
        <v>0</v>
      </c>
      <c r="M271" s="1"/>
      <c r="N271" s="119" t="s">
        <v>53</v>
      </c>
      <c r="O271" s="77">
        <v>0</v>
      </c>
      <c r="P271" s="78">
        <f t="shared" si="30"/>
        <v>0</v>
      </c>
      <c r="AB271" s="116">
        <v>304</v>
      </c>
      <c r="AC271" s="116">
        <v>304</v>
      </c>
      <c r="AD271" s="116">
        <v>304</v>
      </c>
      <c r="AE271" s="116">
        <v>304</v>
      </c>
      <c r="AF271" s="116">
        <v>304</v>
      </c>
      <c r="AG271" s="116">
        <v>304</v>
      </c>
      <c r="AH271" s="116">
        <v>304</v>
      </c>
      <c r="AI271" s="116">
        <v>304</v>
      </c>
    </row>
    <row r="272" spans="2:35" x14ac:dyDescent="0.25">
      <c r="B272" s="105">
        <v>271</v>
      </c>
      <c r="E272" s="1"/>
      <c r="F272" s="119" t="s">
        <v>51</v>
      </c>
      <c r="G272" s="77">
        <v>20000000</v>
      </c>
      <c r="H272" s="120">
        <f t="shared" si="29"/>
        <v>0</v>
      </c>
      <c r="M272" s="1"/>
      <c r="N272" s="119" t="s">
        <v>54</v>
      </c>
      <c r="O272" s="77">
        <v>0</v>
      </c>
      <c r="P272" s="78">
        <f t="shared" si="30"/>
        <v>0</v>
      </c>
      <c r="AB272" s="116">
        <v>305</v>
      </c>
      <c r="AC272" s="116">
        <v>305</v>
      </c>
      <c r="AD272" s="116">
        <v>305</v>
      </c>
      <c r="AE272" s="116">
        <v>305</v>
      </c>
      <c r="AF272" s="116">
        <v>305</v>
      </c>
      <c r="AG272" s="116">
        <v>305</v>
      </c>
      <c r="AH272" s="116">
        <v>305</v>
      </c>
      <c r="AI272" s="116">
        <v>305</v>
      </c>
    </row>
    <row r="273" spans="2:35" x14ac:dyDescent="0.25">
      <c r="B273" s="105">
        <v>272</v>
      </c>
      <c r="E273" s="1"/>
      <c r="F273" s="119" t="s">
        <v>225</v>
      </c>
      <c r="G273" s="77">
        <v>20000000</v>
      </c>
      <c r="H273" s="120">
        <f t="shared" si="29"/>
        <v>0</v>
      </c>
      <c r="M273" s="1"/>
      <c r="N273" s="119" t="s">
        <v>55</v>
      </c>
      <c r="O273" s="77">
        <v>0</v>
      </c>
      <c r="P273" s="78">
        <f t="shared" si="30"/>
        <v>0</v>
      </c>
      <c r="AB273" s="116">
        <v>306</v>
      </c>
      <c r="AC273" s="116">
        <v>306</v>
      </c>
      <c r="AD273" s="116">
        <v>306</v>
      </c>
      <c r="AE273" s="116">
        <v>306</v>
      </c>
      <c r="AF273" s="116">
        <v>306</v>
      </c>
      <c r="AG273" s="116">
        <v>306</v>
      </c>
      <c r="AH273" s="116">
        <v>306</v>
      </c>
      <c r="AI273" s="116">
        <v>306</v>
      </c>
    </row>
    <row r="274" spans="2:35" x14ac:dyDescent="0.25">
      <c r="B274" s="105">
        <v>273</v>
      </c>
      <c r="E274" s="1"/>
      <c r="F274" s="119" t="s">
        <v>226</v>
      </c>
      <c r="G274" s="77">
        <v>20000000</v>
      </c>
      <c r="H274" s="120">
        <f t="shared" si="29"/>
        <v>0</v>
      </c>
      <c r="M274" s="1"/>
      <c r="N274" s="38" t="s">
        <v>162</v>
      </c>
      <c r="O274" s="77">
        <v>0</v>
      </c>
      <c r="P274" s="78">
        <f t="shared" si="30"/>
        <v>0</v>
      </c>
      <c r="AB274" s="116">
        <v>307</v>
      </c>
      <c r="AC274" s="116">
        <v>307</v>
      </c>
      <c r="AD274" s="116">
        <v>307</v>
      </c>
      <c r="AE274" s="116">
        <v>307</v>
      </c>
      <c r="AF274" s="116">
        <v>307</v>
      </c>
      <c r="AG274" s="116">
        <v>307</v>
      </c>
      <c r="AH274" s="116">
        <v>307</v>
      </c>
      <c r="AI274" s="116">
        <v>307</v>
      </c>
    </row>
    <row r="275" spans="2:35" x14ac:dyDescent="0.25">
      <c r="B275" s="105">
        <v>274</v>
      </c>
      <c r="E275" s="1"/>
      <c r="F275" s="119" t="s">
        <v>227</v>
      </c>
      <c r="G275" s="77">
        <v>20000000</v>
      </c>
      <c r="H275" s="120">
        <f t="shared" si="29"/>
        <v>0</v>
      </c>
      <c r="M275" s="1"/>
      <c r="N275" s="119" t="s">
        <v>56</v>
      </c>
      <c r="O275" s="77">
        <v>0</v>
      </c>
      <c r="P275" s="78">
        <f t="shared" si="30"/>
        <v>0</v>
      </c>
      <c r="AB275" s="116">
        <v>308</v>
      </c>
      <c r="AC275" s="116">
        <v>308</v>
      </c>
      <c r="AD275" s="116">
        <v>308</v>
      </c>
      <c r="AE275" s="116">
        <v>308</v>
      </c>
      <c r="AF275" s="116">
        <v>308</v>
      </c>
      <c r="AG275" s="116">
        <v>308</v>
      </c>
      <c r="AH275" s="116">
        <v>308</v>
      </c>
      <c r="AI275" s="116">
        <v>308</v>
      </c>
    </row>
    <row r="276" spans="2:35" x14ac:dyDescent="0.25">
      <c r="B276" s="105">
        <v>275</v>
      </c>
      <c r="E276" s="1"/>
      <c r="F276" s="119" t="s">
        <v>228</v>
      </c>
      <c r="G276" s="77">
        <v>20000000</v>
      </c>
      <c r="H276" s="120">
        <f t="shared" si="29"/>
        <v>0</v>
      </c>
      <c r="M276" s="1"/>
      <c r="N276" s="119" t="s">
        <v>57</v>
      </c>
      <c r="O276" s="77">
        <v>0</v>
      </c>
      <c r="P276" s="78">
        <f t="shared" si="30"/>
        <v>0</v>
      </c>
      <c r="AB276" s="116">
        <v>309</v>
      </c>
      <c r="AC276" s="116">
        <v>309</v>
      </c>
      <c r="AD276" s="116">
        <v>309</v>
      </c>
      <c r="AE276" s="116">
        <v>309</v>
      </c>
      <c r="AF276" s="116">
        <v>309</v>
      </c>
      <c r="AG276" s="116">
        <v>309</v>
      </c>
      <c r="AH276" s="116">
        <v>309</v>
      </c>
      <c r="AI276" s="116">
        <v>309</v>
      </c>
    </row>
    <row r="277" spans="2:35" x14ac:dyDescent="0.25">
      <c r="B277" s="105">
        <v>276</v>
      </c>
      <c r="E277" s="1"/>
      <c r="F277" s="119" t="s">
        <v>54</v>
      </c>
      <c r="G277" s="77">
        <v>20000000</v>
      </c>
      <c r="H277" s="120">
        <f t="shared" si="29"/>
        <v>0</v>
      </c>
      <c r="M277" s="1"/>
      <c r="N277" s="119" t="s">
        <v>58</v>
      </c>
      <c r="O277" s="77">
        <v>0</v>
      </c>
      <c r="P277" s="78">
        <f t="shared" si="30"/>
        <v>0</v>
      </c>
      <c r="AB277" s="116">
        <v>310</v>
      </c>
      <c r="AC277" s="116">
        <v>310</v>
      </c>
      <c r="AD277" s="116">
        <v>310</v>
      </c>
      <c r="AE277" s="116">
        <v>310</v>
      </c>
      <c r="AF277" s="116">
        <v>310</v>
      </c>
      <c r="AG277" s="116">
        <v>310</v>
      </c>
      <c r="AH277" s="116">
        <v>310</v>
      </c>
      <c r="AI277" s="116">
        <v>310</v>
      </c>
    </row>
    <row r="278" spans="2:35" x14ac:dyDescent="0.25">
      <c r="B278" s="105">
        <v>277</v>
      </c>
      <c r="E278" s="1"/>
      <c r="F278" s="119" t="s">
        <v>229</v>
      </c>
      <c r="G278" s="77">
        <v>20000000</v>
      </c>
      <c r="H278" s="120">
        <f t="shared" si="29"/>
        <v>0</v>
      </c>
      <c r="M278" s="1"/>
      <c r="N278" s="119" t="s">
        <v>59</v>
      </c>
      <c r="O278" s="77">
        <v>0</v>
      </c>
      <c r="P278" s="78">
        <f t="shared" si="30"/>
        <v>0</v>
      </c>
      <c r="AB278" s="116">
        <v>311</v>
      </c>
      <c r="AC278" s="116">
        <v>311</v>
      </c>
      <c r="AD278" s="116">
        <v>311</v>
      </c>
      <c r="AE278" s="116">
        <v>311</v>
      </c>
      <c r="AF278" s="116">
        <v>311</v>
      </c>
      <c r="AG278" s="116">
        <v>311</v>
      </c>
      <c r="AH278" s="116">
        <v>311</v>
      </c>
      <c r="AI278" s="116">
        <v>311</v>
      </c>
    </row>
    <row r="279" spans="2:35" x14ac:dyDescent="0.25">
      <c r="B279" s="105">
        <v>278</v>
      </c>
      <c r="E279" s="1"/>
      <c r="F279" s="119" t="s">
        <v>230</v>
      </c>
      <c r="G279" s="77">
        <v>20000000</v>
      </c>
      <c r="H279" s="120">
        <f t="shared" si="29"/>
        <v>0</v>
      </c>
      <c r="M279" s="1"/>
      <c r="N279" s="119" t="s">
        <v>60</v>
      </c>
      <c r="O279" s="77">
        <v>0</v>
      </c>
      <c r="P279" s="78">
        <f t="shared" si="30"/>
        <v>0</v>
      </c>
      <c r="AB279" s="116">
        <v>312</v>
      </c>
      <c r="AC279" s="116">
        <v>312</v>
      </c>
      <c r="AD279" s="116">
        <v>312</v>
      </c>
      <c r="AE279" s="116">
        <v>312</v>
      </c>
      <c r="AF279" s="116">
        <v>312</v>
      </c>
      <c r="AG279" s="116">
        <v>312</v>
      </c>
      <c r="AH279" s="116">
        <v>312</v>
      </c>
      <c r="AI279" s="116">
        <v>312</v>
      </c>
    </row>
    <row r="280" spans="2:35" x14ac:dyDescent="0.25">
      <c r="B280" s="105">
        <v>279</v>
      </c>
      <c r="E280" s="1"/>
      <c r="F280" s="119" t="s">
        <v>231</v>
      </c>
      <c r="G280" s="77">
        <v>20000000</v>
      </c>
      <c r="H280" s="120">
        <f t="shared" si="29"/>
        <v>0</v>
      </c>
      <c r="M280" s="1"/>
      <c r="N280" s="119" t="s">
        <v>61</v>
      </c>
      <c r="O280" s="77">
        <v>0</v>
      </c>
      <c r="P280" s="78">
        <f t="shared" si="30"/>
        <v>0</v>
      </c>
      <c r="AB280" s="116">
        <v>313</v>
      </c>
      <c r="AC280" s="116">
        <v>313</v>
      </c>
      <c r="AD280" s="116">
        <v>313</v>
      </c>
      <c r="AE280" s="116">
        <v>313</v>
      </c>
      <c r="AF280" s="116">
        <v>313</v>
      </c>
      <c r="AG280" s="116">
        <v>313</v>
      </c>
      <c r="AH280" s="116">
        <v>313</v>
      </c>
      <c r="AI280" s="116">
        <v>313</v>
      </c>
    </row>
    <row r="281" spans="2:35" x14ac:dyDescent="0.25">
      <c r="B281" s="105">
        <v>280</v>
      </c>
      <c r="E281" s="1"/>
      <c r="F281" s="119" t="s">
        <v>232</v>
      </c>
      <c r="G281" s="77">
        <v>20000000</v>
      </c>
      <c r="H281" s="120">
        <f t="shared" si="29"/>
        <v>0</v>
      </c>
      <c r="M281" s="1"/>
      <c r="N281" s="119" t="s">
        <v>62</v>
      </c>
      <c r="O281" s="77">
        <v>0</v>
      </c>
      <c r="P281" s="78">
        <f t="shared" si="30"/>
        <v>0</v>
      </c>
      <c r="AB281" s="116">
        <v>314</v>
      </c>
      <c r="AC281" s="116">
        <v>314</v>
      </c>
      <c r="AD281" s="116">
        <v>314</v>
      </c>
      <c r="AE281" s="116">
        <v>314</v>
      </c>
      <c r="AF281" s="116">
        <v>314</v>
      </c>
      <c r="AG281" s="116">
        <v>314</v>
      </c>
      <c r="AH281" s="116">
        <v>314</v>
      </c>
      <c r="AI281" s="116">
        <v>314</v>
      </c>
    </row>
    <row r="282" spans="2:35" x14ac:dyDescent="0.25">
      <c r="B282" s="105">
        <v>281</v>
      </c>
      <c r="E282" s="1"/>
      <c r="F282" s="119" t="s">
        <v>59</v>
      </c>
      <c r="G282" s="77">
        <v>20000000</v>
      </c>
      <c r="H282" s="120">
        <f t="shared" si="29"/>
        <v>0</v>
      </c>
      <c r="M282" s="1"/>
      <c r="N282" s="119" t="s">
        <v>63</v>
      </c>
      <c r="O282" s="77">
        <v>0</v>
      </c>
      <c r="P282" s="78">
        <f t="shared" si="30"/>
        <v>0</v>
      </c>
      <c r="AB282" s="116">
        <v>315</v>
      </c>
      <c r="AC282" s="116">
        <v>315</v>
      </c>
      <c r="AD282" s="116">
        <v>315</v>
      </c>
      <c r="AE282" s="116">
        <v>315</v>
      </c>
      <c r="AF282" s="116">
        <v>315</v>
      </c>
      <c r="AG282" s="116">
        <v>315</v>
      </c>
      <c r="AH282" s="116">
        <v>315</v>
      </c>
      <c r="AI282" s="116">
        <v>315</v>
      </c>
    </row>
    <row r="283" spans="2:35" x14ac:dyDescent="0.25">
      <c r="B283" s="105">
        <v>282</v>
      </c>
      <c r="E283" s="1"/>
      <c r="F283" s="119" t="s">
        <v>233</v>
      </c>
      <c r="G283" s="77">
        <v>20000000</v>
      </c>
      <c r="H283" s="120">
        <f t="shared" si="29"/>
        <v>0</v>
      </c>
      <c r="M283" s="1"/>
      <c r="N283" s="119" t="s">
        <v>64</v>
      </c>
      <c r="O283" s="77">
        <v>0</v>
      </c>
      <c r="P283" s="78">
        <f t="shared" si="30"/>
        <v>0</v>
      </c>
      <c r="AB283" s="116">
        <v>316</v>
      </c>
      <c r="AC283" s="116">
        <v>316</v>
      </c>
      <c r="AD283" s="116">
        <v>316</v>
      </c>
      <c r="AE283" s="116">
        <v>316</v>
      </c>
      <c r="AF283" s="116">
        <v>316</v>
      </c>
      <c r="AG283" s="116">
        <v>316</v>
      </c>
      <c r="AH283" s="116">
        <v>316</v>
      </c>
      <c r="AI283" s="116">
        <v>316</v>
      </c>
    </row>
    <row r="284" spans="2:35" x14ac:dyDescent="0.25">
      <c r="B284" s="105">
        <v>283</v>
      </c>
      <c r="E284" s="1"/>
      <c r="F284" s="119" t="s">
        <v>63</v>
      </c>
      <c r="G284" s="77">
        <v>20000000</v>
      </c>
      <c r="H284" s="120">
        <f t="shared" si="29"/>
        <v>0</v>
      </c>
      <c r="M284" s="1"/>
      <c r="N284" s="119" t="s">
        <v>65</v>
      </c>
      <c r="O284" s="77">
        <v>0</v>
      </c>
      <c r="P284" s="78">
        <f t="shared" si="30"/>
        <v>0</v>
      </c>
      <c r="AB284" s="116">
        <v>317</v>
      </c>
      <c r="AC284" s="116">
        <v>317</v>
      </c>
      <c r="AD284" s="116">
        <v>317</v>
      </c>
      <c r="AE284" s="116">
        <v>317</v>
      </c>
      <c r="AF284" s="116">
        <v>317</v>
      </c>
      <c r="AG284" s="116">
        <v>317</v>
      </c>
      <c r="AH284" s="116">
        <v>317</v>
      </c>
      <c r="AI284" s="116">
        <v>317</v>
      </c>
    </row>
    <row r="285" spans="2:35" x14ac:dyDescent="0.25">
      <c r="B285" s="105">
        <v>284</v>
      </c>
      <c r="E285" s="1"/>
      <c r="F285" s="119" t="s">
        <v>234</v>
      </c>
      <c r="G285" s="77">
        <v>20000000</v>
      </c>
      <c r="H285" s="120">
        <f t="shared" si="29"/>
        <v>0</v>
      </c>
      <c r="M285" s="1"/>
      <c r="N285" s="119" t="s">
        <v>66</v>
      </c>
      <c r="O285" s="77">
        <v>0</v>
      </c>
      <c r="P285" s="78">
        <f t="shared" si="30"/>
        <v>0</v>
      </c>
      <c r="AB285" s="116">
        <v>318</v>
      </c>
      <c r="AC285" s="116">
        <v>318</v>
      </c>
      <c r="AD285" s="116">
        <v>318</v>
      </c>
      <c r="AE285" s="116">
        <v>318</v>
      </c>
      <c r="AF285" s="116">
        <v>318</v>
      </c>
      <c r="AG285" s="116">
        <v>318</v>
      </c>
      <c r="AH285" s="116">
        <v>318</v>
      </c>
      <c r="AI285" s="116">
        <v>318</v>
      </c>
    </row>
    <row r="286" spans="2:35" x14ac:dyDescent="0.25">
      <c r="B286" s="105">
        <v>285</v>
      </c>
      <c r="E286" s="1"/>
      <c r="F286" s="119" t="s">
        <v>235</v>
      </c>
      <c r="G286" s="77">
        <v>20000000</v>
      </c>
      <c r="H286" s="120">
        <f t="shared" si="29"/>
        <v>0</v>
      </c>
      <c r="M286" s="1"/>
      <c r="N286" s="119" t="s">
        <v>67</v>
      </c>
      <c r="O286" s="77">
        <v>0</v>
      </c>
      <c r="P286" s="78">
        <f t="shared" si="30"/>
        <v>0</v>
      </c>
      <c r="AB286" s="116">
        <v>319</v>
      </c>
      <c r="AC286" s="116">
        <v>319</v>
      </c>
      <c r="AD286" s="116">
        <v>319</v>
      </c>
      <c r="AE286" s="116">
        <v>319</v>
      </c>
      <c r="AF286" s="116">
        <v>319</v>
      </c>
      <c r="AG286" s="116">
        <v>319</v>
      </c>
      <c r="AH286" s="116">
        <v>319</v>
      </c>
      <c r="AI286" s="116">
        <v>319</v>
      </c>
    </row>
    <row r="287" spans="2:35" x14ac:dyDescent="0.25">
      <c r="B287" s="105">
        <v>286</v>
      </c>
      <c r="E287" s="1"/>
      <c r="F287" s="119" t="s">
        <v>236</v>
      </c>
      <c r="G287" s="77">
        <v>20000000</v>
      </c>
      <c r="H287" s="120">
        <f t="shared" si="29"/>
        <v>0</v>
      </c>
      <c r="M287" s="1"/>
      <c r="N287" s="119" t="s">
        <v>68</v>
      </c>
      <c r="O287" s="77">
        <v>0</v>
      </c>
      <c r="P287" s="78">
        <f t="shared" si="30"/>
        <v>0</v>
      </c>
      <c r="AB287" s="116">
        <v>320</v>
      </c>
      <c r="AC287" s="116">
        <v>320</v>
      </c>
      <c r="AD287" s="116">
        <v>320</v>
      </c>
      <c r="AE287" s="116">
        <v>320</v>
      </c>
      <c r="AF287" s="116">
        <v>320</v>
      </c>
      <c r="AG287" s="116">
        <v>320</v>
      </c>
      <c r="AH287" s="116">
        <v>320</v>
      </c>
      <c r="AI287" s="116">
        <v>320</v>
      </c>
    </row>
    <row r="288" spans="2:35" x14ac:dyDescent="0.25">
      <c r="B288" s="105">
        <v>287</v>
      </c>
      <c r="E288" s="1"/>
      <c r="F288" s="119" t="s">
        <v>237</v>
      </c>
      <c r="G288" s="77">
        <v>20000000</v>
      </c>
      <c r="H288" s="120">
        <f t="shared" si="29"/>
        <v>0</v>
      </c>
      <c r="M288" s="1"/>
      <c r="N288" s="119" t="s">
        <v>69</v>
      </c>
      <c r="O288" s="77">
        <v>0</v>
      </c>
      <c r="P288" s="78">
        <f t="shared" si="30"/>
        <v>0</v>
      </c>
      <c r="AB288" s="116">
        <v>321</v>
      </c>
      <c r="AC288" s="116">
        <v>321</v>
      </c>
      <c r="AD288" s="116">
        <v>321</v>
      </c>
      <c r="AE288" s="116">
        <v>321</v>
      </c>
      <c r="AF288" s="116">
        <v>321</v>
      </c>
      <c r="AG288" s="116">
        <v>321</v>
      </c>
      <c r="AH288" s="116">
        <v>321</v>
      </c>
      <c r="AI288" s="116">
        <v>321</v>
      </c>
    </row>
    <row r="289" spans="2:35" x14ac:dyDescent="0.25">
      <c r="B289" s="105">
        <v>288</v>
      </c>
      <c r="E289" s="1"/>
      <c r="F289" s="119" t="s">
        <v>238</v>
      </c>
      <c r="G289" s="77">
        <v>20000000</v>
      </c>
      <c r="H289" s="120">
        <f t="shared" si="29"/>
        <v>0</v>
      </c>
      <c r="M289" s="1"/>
      <c r="N289" s="119" t="s">
        <v>70</v>
      </c>
      <c r="O289" s="77">
        <v>0</v>
      </c>
      <c r="P289" s="78">
        <f t="shared" si="30"/>
        <v>0</v>
      </c>
      <c r="AB289" s="116">
        <v>322</v>
      </c>
      <c r="AC289" s="116">
        <v>322</v>
      </c>
      <c r="AD289" s="116">
        <v>322</v>
      </c>
      <c r="AE289" s="116">
        <v>322</v>
      </c>
      <c r="AF289" s="116">
        <v>322</v>
      </c>
      <c r="AG289" s="116">
        <v>322</v>
      </c>
      <c r="AH289" s="116">
        <v>322</v>
      </c>
      <c r="AI289" s="116">
        <v>322</v>
      </c>
    </row>
    <row r="290" spans="2:35" x14ac:dyDescent="0.25">
      <c r="B290" s="105">
        <v>289</v>
      </c>
      <c r="E290" s="1"/>
      <c r="F290" s="119" t="s">
        <v>239</v>
      </c>
      <c r="G290" s="77">
        <v>20000000</v>
      </c>
      <c r="H290" s="120">
        <f t="shared" si="29"/>
        <v>0</v>
      </c>
      <c r="M290" s="1"/>
      <c r="N290" s="119" t="s">
        <v>71</v>
      </c>
      <c r="O290" s="77">
        <v>0</v>
      </c>
      <c r="P290" s="78">
        <f t="shared" si="30"/>
        <v>0</v>
      </c>
      <c r="AB290" s="116">
        <v>323</v>
      </c>
      <c r="AC290" s="116">
        <v>323</v>
      </c>
      <c r="AD290" s="116">
        <v>323</v>
      </c>
      <c r="AE290" s="116">
        <v>323</v>
      </c>
      <c r="AF290" s="116">
        <v>323</v>
      </c>
      <c r="AG290" s="116">
        <v>323</v>
      </c>
      <c r="AH290" s="116">
        <v>323</v>
      </c>
      <c r="AI290" s="116">
        <v>323</v>
      </c>
    </row>
    <row r="291" spans="2:35" x14ac:dyDescent="0.25">
      <c r="B291" s="105">
        <v>290</v>
      </c>
      <c r="E291" s="1"/>
      <c r="F291" s="119" t="s">
        <v>240</v>
      </c>
      <c r="G291" s="77">
        <v>20000000</v>
      </c>
      <c r="H291" s="120">
        <f t="shared" si="29"/>
        <v>0</v>
      </c>
      <c r="M291" s="1"/>
      <c r="N291" s="119" t="s">
        <v>72</v>
      </c>
      <c r="O291" s="77">
        <v>0</v>
      </c>
      <c r="P291" s="78">
        <f t="shared" si="30"/>
        <v>0</v>
      </c>
      <c r="AB291" s="116">
        <v>324</v>
      </c>
      <c r="AC291" s="116">
        <v>324</v>
      </c>
      <c r="AD291" s="116">
        <v>324</v>
      </c>
      <c r="AE291" s="116">
        <v>324</v>
      </c>
      <c r="AF291" s="116">
        <v>324</v>
      </c>
      <c r="AG291" s="116">
        <v>324</v>
      </c>
      <c r="AH291" s="116">
        <v>324</v>
      </c>
      <c r="AI291" s="116">
        <v>324</v>
      </c>
    </row>
    <row r="292" spans="2:35" x14ac:dyDescent="0.25">
      <c r="B292" s="105">
        <v>291</v>
      </c>
      <c r="E292" s="1"/>
      <c r="F292" s="41" t="s">
        <v>241</v>
      </c>
      <c r="G292" s="64">
        <f>SUM(G293:G295)</f>
        <v>60000000</v>
      </c>
      <c r="H292" s="118">
        <f>SUM(H293:H295)</f>
        <v>0</v>
      </c>
      <c r="M292" s="1"/>
      <c r="N292" s="41" t="s">
        <v>73</v>
      </c>
      <c r="O292" s="64">
        <f>SUM(O293:O295)</f>
        <v>0</v>
      </c>
      <c r="P292" s="50">
        <f>SUM(P293:P295)</f>
        <v>0</v>
      </c>
      <c r="AB292" s="116">
        <v>325</v>
      </c>
      <c r="AC292" s="116">
        <v>325</v>
      </c>
      <c r="AD292" s="116">
        <v>325</v>
      </c>
      <c r="AE292" s="116">
        <v>325</v>
      </c>
      <c r="AF292" s="116">
        <v>325</v>
      </c>
      <c r="AG292" s="116">
        <v>325</v>
      </c>
      <c r="AH292" s="116">
        <v>325</v>
      </c>
      <c r="AI292" s="116">
        <v>325</v>
      </c>
    </row>
    <row r="293" spans="2:35" x14ac:dyDescent="0.25">
      <c r="B293" s="105">
        <v>292</v>
      </c>
      <c r="E293" s="1"/>
      <c r="F293" s="119" t="s">
        <v>74</v>
      </c>
      <c r="G293" s="77">
        <v>20000000</v>
      </c>
      <c r="H293" s="120">
        <f>IF(($C$60=0),0,(G293/$C$60))</f>
        <v>0</v>
      </c>
      <c r="M293" s="1"/>
      <c r="N293" s="119" t="s">
        <v>74</v>
      </c>
      <c r="O293" s="77">
        <v>0</v>
      </c>
      <c r="P293" s="78">
        <f t="shared" si="30"/>
        <v>0</v>
      </c>
      <c r="AB293" s="116">
        <v>326</v>
      </c>
      <c r="AC293" s="116">
        <v>326</v>
      </c>
      <c r="AD293" s="116">
        <v>326</v>
      </c>
      <c r="AE293" s="116">
        <v>326</v>
      </c>
      <c r="AF293" s="116">
        <v>326</v>
      </c>
      <c r="AG293" s="116">
        <v>326</v>
      </c>
      <c r="AH293" s="116">
        <v>326</v>
      </c>
      <c r="AI293" s="116">
        <v>326</v>
      </c>
    </row>
    <row r="294" spans="2:35" x14ac:dyDescent="0.25">
      <c r="B294" s="105">
        <v>293</v>
      </c>
      <c r="E294" s="1"/>
      <c r="F294" s="119" t="s">
        <v>75</v>
      </c>
      <c r="G294" s="77">
        <v>20000000</v>
      </c>
      <c r="H294" s="120">
        <f t="shared" ref="H294:H295" si="31">IF(($C$60=0),0,(G294/$C$60))</f>
        <v>0</v>
      </c>
      <c r="M294" s="1"/>
      <c r="N294" s="119" t="s">
        <v>75</v>
      </c>
      <c r="O294" s="77">
        <v>0</v>
      </c>
      <c r="P294" s="78">
        <f t="shared" si="30"/>
        <v>0</v>
      </c>
      <c r="AB294" s="116">
        <v>327</v>
      </c>
      <c r="AC294" s="116">
        <v>327</v>
      </c>
      <c r="AD294" s="116">
        <v>327</v>
      </c>
      <c r="AE294" s="116">
        <v>327</v>
      </c>
      <c r="AF294" s="116">
        <v>327</v>
      </c>
      <c r="AG294" s="116">
        <v>327</v>
      </c>
      <c r="AH294" s="116">
        <v>327</v>
      </c>
      <c r="AI294" s="116">
        <v>327</v>
      </c>
    </row>
    <row r="295" spans="2:35" x14ac:dyDescent="0.25">
      <c r="B295" s="105">
        <v>294</v>
      </c>
      <c r="E295" s="1"/>
      <c r="F295" s="119" t="s">
        <v>242</v>
      </c>
      <c r="G295" s="77">
        <v>20000000</v>
      </c>
      <c r="H295" s="120">
        <f t="shared" si="31"/>
        <v>0</v>
      </c>
      <c r="M295" s="1"/>
      <c r="N295" s="119" t="s">
        <v>76</v>
      </c>
      <c r="O295" s="77">
        <v>0</v>
      </c>
      <c r="P295" s="78">
        <f t="shared" si="30"/>
        <v>0</v>
      </c>
      <c r="AB295" s="116">
        <v>328</v>
      </c>
      <c r="AC295" s="116">
        <v>328</v>
      </c>
      <c r="AD295" s="116">
        <v>328</v>
      </c>
      <c r="AE295" s="116">
        <v>328</v>
      </c>
      <c r="AF295" s="116">
        <v>328</v>
      </c>
      <c r="AG295" s="116">
        <v>328</v>
      </c>
      <c r="AH295" s="116">
        <v>328</v>
      </c>
      <c r="AI295" s="116">
        <v>328</v>
      </c>
    </row>
    <row r="296" spans="2:35" x14ac:dyDescent="0.25">
      <c r="B296" s="105">
        <v>295</v>
      </c>
      <c r="E296" s="1"/>
      <c r="F296" s="41" t="s">
        <v>243</v>
      </c>
      <c r="G296" s="64">
        <v>20000000</v>
      </c>
      <c r="H296" s="118">
        <f>IF(($C$60=0),0,(G296/$C$60))</f>
        <v>0</v>
      </c>
      <c r="M296" s="1"/>
      <c r="N296" s="41" t="s">
        <v>77</v>
      </c>
      <c r="O296" s="64">
        <v>100000000</v>
      </c>
      <c r="P296" s="50">
        <f t="shared" si="30"/>
        <v>0</v>
      </c>
      <c r="AB296" s="116">
        <v>329</v>
      </c>
      <c r="AC296" s="116">
        <v>329</v>
      </c>
      <c r="AD296" s="116">
        <v>329</v>
      </c>
      <c r="AE296" s="116">
        <v>329</v>
      </c>
      <c r="AF296" s="116">
        <v>329</v>
      </c>
      <c r="AG296" s="116">
        <v>329</v>
      </c>
      <c r="AH296" s="116">
        <v>329</v>
      </c>
      <c r="AI296" s="116">
        <v>329</v>
      </c>
    </row>
    <row r="297" spans="2:35" x14ac:dyDescent="0.25">
      <c r="B297" s="105">
        <v>296</v>
      </c>
      <c r="E297" s="1"/>
      <c r="F297" s="41" t="s">
        <v>244</v>
      </c>
      <c r="G297" s="64">
        <v>20000000</v>
      </c>
      <c r="H297" s="118">
        <f>IF(($C$60=0),0,(G297/$C$60))</f>
        <v>0</v>
      </c>
      <c r="M297" s="1"/>
      <c r="N297" s="41" t="s">
        <v>78</v>
      </c>
      <c r="O297" s="64">
        <v>100000000</v>
      </c>
      <c r="P297" s="50">
        <f t="shared" si="30"/>
        <v>0</v>
      </c>
      <c r="AB297" s="116">
        <v>330</v>
      </c>
      <c r="AC297" s="116">
        <v>330</v>
      </c>
      <c r="AD297" s="116">
        <v>330</v>
      </c>
      <c r="AE297" s="116">
        <v>330</v>
      </c>
      <c r="AF297" s="116">
        <v>330</v>
      </c>
      <c r="AG297" s="116">
        <v>330</v>
      </c>
      <c r="AH297" s="116">
        <v>330</v>
      </c>
      <c r="AI297" s="116">
        <v>330</v>
      </c>
    </row>
    <row r="298" spans="2:35" x14ac:dyDescent="0.25">
      <c r="B298" s="105">
        <v>297</v>
      </c>
      <c r="F298" s="39" t="s">
        <v>205</v>
      </c>
      <c r="G298" s="65">
        <f>G263+G292+G296+G297</f>
        <v>660000000</v>
      </c>
      <c r="H298" s="59">
        <f>H263+H292+H296+H297</f>
        <v>0</v>
      </c>
      <c r="M298" s="1"/>
      <c r="N298" s="39" t="s">
        <v>30</v>
      </c>
      <c r="O298" s="65">
        <f>O263+O292+O296+O297</f>
        <v>1700000000</v>
      </c>
      <c r="P298" s="47">
        <f>P263+P292+P296+P297</f>
        <v>0</v>
      </c>
      <c r="AB298" s="116">
        <v>331</v>
      </c>
      <c r="AC298" s="116">
        <v>331</v>
      </c>
      <c r="AD298" s="116">
        <v>331</v>
      </c>
      <c r="AE298" s="116">
        <v>331</v>
      </c>
      <c r="AF298" s="116">
        <v>331</v>
      </c>
      <c r="AG298" s="116">
        <v>331</v>
      </c>
      <c r="AH298" s="116">
        <v>331</v>
      </c>
      <c r="AI298" s="116">
        <v>331</v>
      </c>
    </row>
    <row r="299" spans="2:35" x14ac:dyDescent="0.25">
      <c r="B299" s="105">
        <v>298</v>
      </c>
      <c r="AB299" s="116">
        <v>332</v>
      </c>
      <c r="AC299" s="116">
        <v>332</v>
      </c>
      <c r="AD299" s="116">
        <v>332</v>
      </c>
      <c r="AE299" s="116">
        <v>332</v>
      </c>
      <c r="AF299" s="116">
        <v>332</v>
      </c>
      <c r="AG299" s="116">
        <v>332</v>
      </c>
      <c r="AH299" s="116">
        <v>332</v>
      </c>
      <c r="AI299" s="116">
        <v>332</v>
      </c>
    </row>
    <row r="300" spans="2:35" x14ac:dyDescent="0.25">
      <c r="B300" s="105">
        <v>299</v>
      </c>
      <c r="AB300" s="116">
        <v>333</v>
      </c>
      <c r="AC300" s="116">
        <v>333</v>
      </c>
      <c r="AD300" s="116">
        <v>333</v>
      </c>
      <c r="AE300" s="116">
        <v>333</v>
      </c>
      <c r="AF300" s="116">
        <v>333</v>
      </c>
      <c r="AG300" s="116">
        <v>333</v>
      </c>
      <c r="AH300" s="116">
        <v>333</v>
      </c>
      <c r="AI300" s="116">
        <v>333</v>
      </c>
    </row>
    <row r="301" spans="2:35" x14ac:dyDescent="0.25">
      <c r="AB301" s="116">
        <v>334</v>
      </c>
      <c r="AC301" s="116">
        <v>334</v>
      </c>
      <c r="AD301" s="116">
        <v>334</v>
      </c>
      <c r="AE301" s="116">
        <v>334</v>
      </c>
      <c r="AF301" s="116">
        <v>334</v>
      </c>
      <c r="AG301" s="116">
        <v>334</v>
      </c>
      <c r="AH301" s="116">
        <v>334</v>
      </c>
      <c r="AI301" s="116">
        <v>334</v>
      </c>
    </row>
    <row r="302" spans="2:35" x14ac:dyDescent="0.25">
      <c r="AB302" s="116">
        <v>335</v>
      </c>
      <c r="AC302" s="116">
        <v>335</v>
      </c>
      <c r="AD302" s="116">
        <v>335</v>
      </c>
      <c r="AE302" s="116">
        <v>335</v>
      </c>
      <c r="AF302" s="116">
        <v>335</v>
      </c>
      <c r="AG302" s="116">
        <v>335</v>
      </c>
      <c r="AH302" s="116">
        <v>335</v>
      </c>
      <c r="AI302" s="116">
        <v>335</v>
      </c>
    </row>
    <row r="303" spans="2:35" x14ac:dyDescent="0.25">
      <c r="AB303" s="116">
        <v>336</v>
      </c>
      <c r="AC303" s="116">
        <v>336</v>
      </c>
      <c r="AD303" s="116">
        <v>336</v>
      </c>
      <c r="AE303" s="116">
        <v>336</v>
      </c>
      <c r="AF303" s="116">
        <v>336</v>
      </c>
      <c r="AG303" s="116">
        <v>336</v>
      </c>
      <c r="AH303" s="116">
        <v>336</v>
      </c>
      <c r="AI303" s="116">
        <v>336</v>
      </c>
    </row>
    <row r="304" spans="2:35" x14ac:dyDescent="0.25">
      <c r="AB304" s="116">
        <v>337</v>
      </c>
      <c r="AC304" s="116">
        <v>337</v>
      </c>
      <c r="AD304" s="116">
        <v>337</v>
      </c>
      <c r="AE304" s="116">
        <v>337</v>
      </c>
      <c r="AF304" s="116">
        <v>337</v>
      </c>
      <c r="AG304" s="116">
        <v>337</v>
      </c>
      <c r="AH304" s="116">
        <v>337</v>
      </c>
      <c r="AI304" s="116">
        <v>337</v>
      </c>
    </row>
    <row r="305" spans="28:35" x14ac:dyDescent="0.25">
      <c r="AB305" s="116">
        <v>338</v>
      </c>
      <c r="AC305" s="116">
        <v>338</v>
      </c>
      <c r="AD305" s="116">
        <v>338</v>
      </c>
      <c r="AE305" s="116">
        <v>338</v>
      </c>
      <c r="AF305" s="116">
        <v>338</v>
      </c>
      <c r="AG305" s="116">
        <v>338</v>
      </c>
      <c r="AH305" s="116">
        <v>338</v>
      </c>
      <c r="AI305" s="116">
        <v>338</v>
      </c>
    </row>
    <row r="306" spans="28:35" x14ac:dyDescent="0.25">
      <c r="AB306" s="116">
        <v>339</v>
      </c>
      <c r="AC306" s="116">
        <v>339</v>
      </c>
      <c r="AD306" s="116">
        <v>339</v>
      </c>
      <c r="AE306" s="116">
        <v>339</v>
      </c>
      <c r="AF306" s="116">
        <v>339</v>
      </c>
      <c r="AG306" s="116">
        <v>339</v>
      </c>
      <c r="AH306" s="116">
        <v>339</v>
      </c>
      <c r="AI306" s="116">
        <v>339</v>
      </c>
    </row>
    <row r="307" spans="28:35" x14ac:dyDescent="0.25">
      <c r="AB307" s="116">
        <v>340</v>
      </c>
      <c r="AC307" s="116">
        <v>340</v>
      </c>
      <c r="AD307" s="116">
        <v>340</v>
      </c>
      <c r="AE307" s="116">
        <v>340</v>
      </c>
      <c r="AF307" s="116">
        <v>340</v>
      </c>
      <c r="AG307" s="116">
        <v>340</v>
      </c>
      <c r="AH307" s="116">
        <v>340</v>
      </c>
      <c r="AI307" s="116">
        <v>340</v>
      </c>
    </row>
    <row r="308" spans="28:35" x14ac:dyDescent="0.25">
      <c r="AB308" s="116">
        <v>341</v>
      </c>
      <c r="AC308" s="116">
        <v>341</v>
      </c>
      <c r="AD308" s="116">
        <v>341</v>
      </c>
      <c r="AE308" s="116">
        <v>341</v>
      </c>
      <c r="AF308" s="116">
        <v>341</v>
      </c>
      <c r="AG308" s="116">
        <v>341</v>
      </c>
      <c r="AH308" s="116">
        <v>341</v>
      </c>
      <c r="AI308" s="116">
        <v>341</v>
      </c>
    </row>
    <row r="309" spans="28:35" x14ac:dyDescent="0.25">
      <c r="AB309" s="116">
        <v>342</v>
      </c>
      <c r="AC309" s="116">
        <v>342</v>
      </c>
      <c r="AD309" s="116">
        <v>342</v>
      </c>
      <c r="AE309" s="116">
        <v>342</v>
      </c>
      <c r="AF309" s="116">
        <v>342</v>
      </c>
      <c r="AG309" s="116">
        <v>342</v>
      </c>
      <c r="AH309" s="116">
        <v>342</v>
      </c>
      <c r="AI309" s="116">
        <v>342</v>
      </c>
    </row>
    <row r="310" spans="28:35" x14ac:dyDescent="0.25">
      <c r="AB310" s="116">
        <v>343</v>
      </c>
      <c r="AC310" s="116">
        <v>343</v>
      </c>
      <c r="AD310" s="116">
        <v>343</v>
      </c>
      <c r="AE310" s="116">
        <v>343</v>
      </c>
      <c r="AF310" s="116">
        <v>343</v>
      </c>
      <c r="AG310" s="116">
        <v>343</v>
      </c>
      <c r="AH310" s="116">
        <v>343</v>
      </c>
      <c r="AI310" s="116">
        <v>343</v>
      </c>
    </row>
    <row r="311" spans="28:35" x14ac:dyDescent="0.25">
      <c r="AB311" s="116">
        <v>344</v>
      </c>
      <c r="AC311" s="116">
        <v>344</v>
      </c>
      <c r="AD311" s="116">
        <v>344</v>
      </c>
      <c r="AE311" s="116">
        <v>344</v>
      </c>
      <c r="AF311" s="116">
        <v>344</v>
      </c>
      <c r="AG311" s="116">
        <v>344</v>
      </c>
      <c r="AH311" s="116">
        <v>344</v>
      </c>
      <c r="AI311" s="116">
        <v>344</v>
      </c>
    </row>
    <row r="312" spans="28:35" x14ac:dyDescent="0.25">
      <c r="AB312" s="116">
        <v>345</v>
      </c>
      <c r="AC312" s="116">
        <v>345</v>
      </c>
      <c r="AD312" s="116">
        <v>345</v>
      </c>
      <c r="AE312" s="116">
        <v>345</v>
      </c>
      <c r="AF312" s="116">
        <v>345</v>
      </c>
      <c r="AG312" s="116">
        <v>345</v>
      </c>
      <c r="AH312" s="116">
        <v>345</v>
      </c>
      <c r="AI312" s="116">
        <v>345</v>
      </c>
    </row>
    <row r="313" spans="28:35" x14ac:dyDescent="0.25">
      <c r="AB313" s="116">
        <v>346</v>
      </c>
      <c r="AC313" s="116">
        <v>346</v>
      </c>
      <c r="AD313" s="116">
        <v>346</v>
      </c>
      <c r="AE313" s="116">
        <v>346</v>
      </c>
      <c r="AF313" s="116">
        <v>346</v>
      </c>
      <c r="AG313" s="116">
        <v>346</v>
      </c>
      <c r="AH313" s="116">
        <v>346</v>
      </c>
      <c r="AI313" s="116">
        <v>346</v>
      </c>
    </row>
    <row r="314" spans="28:35" x14ac:dyDescent="0.25">
      <c r="AB314" s="116">
        <v>347</v>
      </c>
      <c r="AC314" s="116">
        <v>347</v>
      </c>
      <c r="AD314" s="116">
        <v>347</v>
      </c>
      <c r="AE314" s="116">
        <v>347</v>
      </c>
      <c r="AF314" s="116">
        <v>347</v>
      </c>
      <c r="AG314" s="116">
        <v>347</v>
      </c>
      <c r="AH314" s="116">
        <v>347</v>
      </c>
      <c r="AI314" s="116">
        <v>347</v>
      </c>
    </row>
    <row r="315" spans="28:35" x14ac:dyDescent="0.25">
      <c r="AB315" s="116">
        <v>348</v>
      </c>
      <c r="AC315" s="116">
        <v>348</v>
      </c>
      <c r="AD315" s="116">
        <v>348</v>
      </c>
      <c r="AE315" s="116">
        <v>348</v>
      </c>
      <c r="AF315" s="116">
        <v>348</v>
      </c>
      <c r="AG315" s="116">
        <v>348</v>
      </c>
      <c r="AH315" s="116">
        <v>348</v>
      </c>
      <c r="AI315" s="116">
        <v>348</v>
      </c>
    </row>
    <row r="316" spans="28:35" x14ac:dyDescent="0.25">
      <c r="AB316" s="116">
        <v>349</v>
      </c>
      <c r="AC316" s="116">
        <v>349</v>
      </c>
      <c r="AD316" s="116">
        <v>349</v>
      </c>
      <c r="AE316" s="116">
        <v>349</v>
      </c>
      <c r="AF316" s="116">
        <v>349</v>
      </c>
      <c r="AG316" s="116">
        <v>349</v>
      </c>
      <c r="AH316" s="116">
        <v>349</v>
      </c>
      <c r="AI316" s="116">
        <v>349</v>
      </c>
    </row>
    <row r="317" spans="28:35" x14ac:dyDescent="0.25">
      <c r="AB317" s="116">
        <v>350</v>
      </c>
      <c r="AC317" s="116">
        <v>350</v>
      </c>
      <c r="AD317" s="116">
        <v>350</v>
      </c>
      <c r="AE317" s="116">
        <v>350</v>
      </c>
      <c r="AF317" s="116">
        <v>350</v>
      </c>
      <c r="AG317" s="116">
        <v>350</v>
      </c>
      <c r="AH317" s="116">
        <v>350</v>
      </c>
      <c r="AI317" s="116">
        <v>350</v>
      </c>
    </row>
    <row r="318" spans="28:35" x14ac:dyDescent="0.25">
      <c r="AB318" s="116">
        <v>351</v>
      </c>
      <c r="AC318" s="116">
        <v>351</v>
      </c>
      <c r="AD318" s="116">
        <v>351</v>
      </c>
      <c r="AE318" s="116">
        <v>351</v>
      </c>
      <c r="AF318" s="116">
        <v>351</v>
      </c>
      <c r="AG318" s="116">
        <v>351</v>
      </c>
      <c r="AH318" s="116">
        <v>351</v>
      </c>
      <c r="AI318" s="116">
        <v>351</v>
      </c>
    </row>
    <row r="319" spans="28:35" x14ac:dyDescent="0.25">
      <c r="AB319" s="116">
        <v>352</v>
      </c>
      <c r="AC319" s="116">
        <v>352</v>
      </c>
      <c r="AD319" s="116">
        <v>352</v>
      </c>
      <c r="AE319" s="116">
        <v>352</v>
      </c>
      <c r="AF319" s="116">
        <v>352</v>
      </c>
      <c r="AG319" s="116">
        <v>352</v>
      </c>
      <c r="AH319" s="116">
        <v>352</v>
      </c>
      <c r="AI319" s="116">
        <v>352</v>
      </c>
    </row>
    <row r="320" spans="28:35" x14ac:dyDescent="0.25">
      <c r="AB320" s="116">
        <v>353</v>
      </c>
      <c r="AC320" s="116">
        <v>353</v>
      </c>
      <c r="AD320" s="116">
        <v>353</v>
      </c>
      <c r="AE320" s="116">
        <v>353</v>
      </c>
      <c r="AF320" s="116">
        <v>353</v>
      </c>
      <c r="AG320" s="116">
        <v>353</v>
      </c>
      <c r="AH320" s="116">
        <v>353</v>
      </c>
      <c r="AI320" s="116">
        <v>353</v>
      </c>
    </row>
    <row r="321" spans="28:35" x14ac:dyDescent="0.25">
      <c r="AB321" s="116">
        <v>354</v>
      </c>
      <c r="AC321" s="116">
        <v>354</v>
      </c>
      <c r="AD321" s="116">
        <v>354</v>
      </c>
      <c r="AE321" s="116">
        <v>354</v>
      </c>
      <c r="AF321" s="116">
        <v>354</v>
      </c>
      <c r="AG321" s="116">
        <v>354</v>
      </c>
      <c r="AH321" s="116">
        <v>354</v>
      </c>
      <c r="AI321" s="116">
        <v>354</v>
      </c>
    </row>
    <row r="322" spans="28:35" x14ac:dyDescent="0.25">
      <c r="AB322" s="116">
        <v>355</v>
      </c>
      <c r="AC322" s="116">
        <v>355</v>
      </c>
      <c r="AD322" s="116">
        <v>355</v>
      </c>
      <c r="AE322" s="116">
        <v>355</v>
      </c>
      <c r="AF322" s="116">
        <v>355</v>
      </c>
      <c r="AG322" s="116">
        <v>355</v>
      </c>
      <c r="AH322" s="116">
        <v>355</v>
      </c>
      <c r="AI322" s="116">
        <v>355</v>
      </c>
    </row>
    <row r="323" spans="28:35" x14ac:dyDescent="0.25">
      <c r="AB323" s="116">
        <v>356</v>
      </c>
      <c r="AC323" s="116">
        <v>356</v>
      </c>
      <c r="AD323" s="116">
        <v>356</v>
      </c>
      <c r="AE323" s="116">
        <v>356</v>
      </c>
      <c r="AF323" s="116">
        <v>356</v>
      </c>
      <c r="AG323" s="116">
        <v>356</v>
      </c>
      <c r="AH323" s="116">
        <v>356</v>
      </c>
      <c r="AI323" s="116">
        <v>356</v>
      </c>
    </row>
    <row r="324" spans="28:35" x14ac:dyDescent="0.25">
      <c r="AB324" s="116">
        <v>357</v>
      </c>
      <c r="AC324" s="116">
        <v>357</v>
      </c>
      <c r="AD324" s="116">
        <v>357</v>
      </c>
      <c r="AE324" s="116">
        <v>357</v>
      </c>
      <c r="AF324" s="116">
        <v>357</v>
      </c>
      <c r="AG324" s="116">
        <v>357</v>
      </c>
      <c r="AH324" s="116">
        <v>357</v>
      </c>
      <c r="AI324" s="116">
        <v>357</v>
      </c>
    </row>
    <row r="325" spans="28:35" x14ac:dyDescent="0.25">
      <c r="AB325" s="116">
        <v>358</v>
      </c>
      <c r="AC325" s="116">
        <v>358</v>
      </c>
      <c r="AD325" s="116">
        <v>358</v>
      </c>
      <c r="AE325" s="116">
        <v>358</v>
      </c>
      <c r="AF325" s="116">
        <v>358</v>
      </c>
      <c r="AG325" s="116">
        <v>358</v>
      </c>
      <c r="AH325" s="116">
        <v>358</v>
      </c>
      <c r="AI325" s="116">
        <v>358</v>
      </c>
    </row>
    <row r="326" spans="28:35" x14ac:dyDescent="0.25">
      <c r="AB326" s="116">
        <v>359</v>
      </c>
      <c r="AC326" s="116">
        <v>359</v>
      </c>
      <c r="AD326" s="116">
        <v>359</v>
      </c>
      <c r="AE326" s="116">
        <v>359</v>
      </c>
      <c r="AF326" s="116">
        <v>359</v>
      </c>
      <c r="AG326" s="116">
        <v>359</v>
      </c>
      <c r="AH326" s="116">
        <v>359</v>
      </c>
      <c r="AI326" s="116">
        <v>359</v>
      </c>
    </row>
    <row r="327" spans="28:35" x14ac:dyDescent="0.25">
      <c r="AB327" s="116">
        <v>360</v>
      </c>
      <c r="AC327" s="116">
        <v>360</v>
      </c>
      <c r="AD327" s="116">
        <v>360</v>
      </c>
      <c r="AE327" s="116">
        <v>360</v>
      </c>
      <c r="AF327" s="116">
        <v>360</v>
      </c>
      <c r="AG327" s="116">
        <v>360</v>
      </c>
      <c r="AH327" s="116">
        <v>360</v>
      </c>
      <c r="AI327" s="116">
        <v>360</v>
      </c>
    </row>
    <row r="328" spans="28:35" x14ac:dyDescent="0.25">
      <c r="AB328" s="116">
        <v>361</v>
      </c>
      <c r="AC328" s="116">
        <v>361</v>
      </c>
      <c r="AD328" s="116">
        <v>361</v>
      </c>
      <c r="AE328" s="116">
        <v>361</v>
      </c>
      <c r="AF328" s="116">
        <v>361</v>
      </c>
      <c r="AG328" s="116">
        <v>361</v>
      </c>
      <c r="AH328" s="116">
        <v>361</v>
      </c>
      <c r="AI328" s="116">
        <v>361</v>
      </c>
    </row>
    <row r="329" spans="28:35" x14ac:dyDescent="0.25">
      <c r="AB329" s="116">
        <v>362</v>
      </c>
      <c r="AC329" s="116">
        <v>362</v>
      </c>
      <c r="AD329" s="116">
        <v>362</v>
      </c>
      <c r="AE329" s="116">
        <v>362</v>
      </c>
      <c r="AF329" s="116">
        <v>362</v>
      </c>
      <c r="AG329" s="116">
        <v>362</v>
      </c>
      <c r="AH329" s="116">
        <v>362</v>
      </c>
      <c r="AI329" s="116">
        <v>362</v>
      </c>
    </row>
    <row r="330" spans="28:35" x14ac:dyDescent="0.25">
      <c r="AB330" s="116">
        <v>363</v>
      </c>
      <c r="AC330" s="116">
        <v>363</v>
      </c>
      <c r="AD330" s="116">
        <v>363</v>
      </c>
      <c r="AE330" s="116">
        <v>363</v>
      </c>
      <c r="AF330" s="116">
        <v>363</v>
      </c>
      <c r="AG330" s="116">
        <v>363</v>
      </c>
      <c r="AH330" s="116">
        <v>363</v>
      </c>
      <c r="AI330" s="116">
        <v>363</v>
      </c>
    </row>
    <row r="331" spans="28:35" x14ac:dyDescent="0.25">
      <c r="AB331" s="116">
        <v>364</v>
      </c>
      <c r="AC331" s="116">
        <v>364</v>
      </c>
      <c r="AD331" s="116">
        <v>364</v>
      </c>
      <c r="AE331" s="116">
        <v>364</v>
      </c>
      <c r="AF331" s="116">
        <v>364</v>
      </c>
      <c r="AG331" s="116">
        <v>364</v>
      </c>
      <c r="AH331" s="116">
        <v>364</v>
      </c>
      <c r="AI331" s="116">
        <v>364</v>
      </c>
    </row>
    <row r="332" spans="28:35" x14ac:dyDescent="0.25">
      <c r="AB332" s="116">
        <v>365</v>
      </c>
      <c r="AC332" s="116">
        <v>365</v>
      </c>
      <c r="AD332" s="116">
        <v>365</v>
      </c>
      <c r="AE332" s="116">
        <v>365</v>
      </c>
      <c r="AF332" s="116">
        <v>365</v>
      </c>
      <c r="AG332" s="116">
        <v>365</v>
      </c>
      <c r="AH332" s="116">
        <v>365</v>
      </c>
      <c r="AI332" s="116">
        <v>365</v>
      </c>
    </row>
    <row r="333" spans="28:35" x14ac:dyDescent="0.25">
      <c r="AB333" s="116">
        <v>366</v>
      </c>
      <c r="AC333" s="116">
        <v>366</v>
      </c>
      <c r="AD333" s="116">
        <v>366</v>
      </c>
      <c r="AE333" s="116">
        <v>366</v>
      </c>
      <c r="AF333" s="116">
        <v>366</v>
      </c>
      <c r="AG333" s="116">
        <v>366</v>
      </c>
      <c r="AH333" s="116">
        <v>366</v>
      </c>
      <c r="AI333" s="116">
        <v>366</v>
      </c>
    </row>
    <row r="334" spans="28:35" x14ac:dyDescent="0.25">
      <c r="AB334" s="116">
        <v>367</v>
      </c>
      <c r="AC334" s="116">
        <v>367</v>
      </c>
      <c r="AD334" s="116">
        <v>367</v>
      </c>
      <c r="AE334" s="116">
        <v>367</v>
      </c>
      <c r="AF334" s="116">
        <v>367</v>
      </c>
      <c r="AG334" s="116">
        <v>367</v>
      </c>
      <c r="AH334" s="116">
        <v>367</v>
      </c>
      <c r="AI334" s="116">
        <v>367</v>
      </c>
    </row>
    <row r="335" spans="28:35" x14ac:dyDescent="0.25">
      <c r="AB335" s="116">
        <v>368</v>
      </c>
      <c r="AC335" s="116">
        <v>368</v>
      </c>
      <c r="AD335" s="116">
        <v>368</v>
      </c>
      <c r="AE335" s="116">
        <v>368</v>
      </c>
      <c r="AF335" s="116">
        <v>368</v>
      </c>
      <c r="AG335" s="116">
        <v>368</v>
      </c>
      <c r="AH335" s="116">
        <v>368</v>
      </c>
      <c r="AI335" s="116">
        <v>368</v>
      </c>
    </row>
    <row r="336" spans="28:35" x14ac:dyDescent="0.25">
      <c r="AB336" s="116">
        <v>369</v>
      </c>
      <c r="AC336" s="116">
        <v>369</v>
      </c>
      <c r="AD336" s="116">
        <v>369</v>
      </c>
      <c r="AE336" s="116">
        <v>369</v>
      </c>
      <c r="AF336" s="116">
        <v>369</v>
      </c>
      <c r="AG336" s="116">
        <v>369</v>
      </c>
      <c r="AH336" s="116">
        <v>369</v>
      </c>
      <c r="AI336" s="116">
        <v>369</v>
      </c>
    </row>
    <row r="337" spans="28:35" x14ac:dyDescent="0.25">
      <c r="AB337" s="116">
        <v>370</v>
      </c>
      <c r="AC337" s="116">
        <v>370</v>
      </c>
      <c r="AD337" s="116">
        <v>370</v>
      </c>
      <c r="AE337" s="116">
        <v>370</v>
      </c>
      <c r="AF337" s="116">
        <v>370</v>
      </c>
      <c r="AG337" s="116">
        <v>370</v>
      </c>
      <c r="AH337" s="116">
        <v>370</v>
      </c>
      <c r="AI337" s="116">
        <v>370</v>
      </c>
    </row>
    <row r="338" spans="28:35" x14ac:dyDescent="0.25">
      <c r="AB338" s="116">
        <v>371</v>
      </c>
      <c r="AC338" s="116">
        <v>371</v>
      </c>
      <c r="AD338" s="116">
        <v>371</v>
      </c>
      <c r="AE338" s="116">
        <v>371</v>
      </c>
      <c r="AF338" s="116">
        <v>371</v>
      </c>
      <c r="AG338" s="116">
        <v>371</v>
      </c>
      <c r="AH338" s="116">
        <v>371</v>
      </c>
      <c r="AI338" s="116">
        <v>371</v>
      </c>
    </row>
    <row r="339" spans="28:35" x14ac:dyDescent="0.25">
      <c r="AB339" s="116">
        <v>372</v>
      </c>
      <c r="AC339" s="116">
        <v>372</v>
      </c>
      <c r="AD339" s="116">
        <v>372</v>
      </c>
      <c r="AE339" s="116">
        <v>372</v>
      </c>
      <c r="AF339" s="116">
        <v>372</v>
      </c>
      <c r="AG339" s="116">
        <v>372</v>
      </c>
      <c r="AH339" s="116">
        <v>372</v>
      </c>
      <c r="AI339" s="116">
        <v>372</v>
      </c>
    </row>
    <row r="340" spans="28:35" x14ac:dyDescent="0.25">
      <c r="AB340" s="116">
        <v>373</v>
      </c>
      <c r="AC340" s="116">
        <v>373</v>
      </c>
      <c r="AD340" s="116">
        <v>373</v>
      </c>
      <c r="AE340" s="116">
        <v>373</v>
      </c>
      <c r="AF340" s="116">
        <v>373</v>
      </c>
      <c r="AG340" s="116">
        <v>373</v>
      </c>
      <c r="AH340" s="116">
        <v>373</v>
      </c>
      <c r="AI340" s="116">
        <v>373</v>
      </c>
    </row>
    <row r="341" spans="28:35" x14ac:dyDescent="0.25">
      <c r="AB341" s="116">
        <v>374</v>
      </c>
      <c r="AC341" s="116">
        <v>374</v>
      </c>
      <c r="AD341" s="116">
        <v>374</v>
      </c>
      <c r="AE341" s="116">
        <v>374</v>
      </c>
      <c r="AF341" s="116">
        <v>374</v>
      </c>
      <c r="AG341" s="116">
        <v>374</v>
      </c>
      <c r="AH341" s="116">
        <v>374</v>
      </c>
      <c r="AI341" s="116">
        <v>374</v>
      </c>
    </row>
    <row r="342" spans="28:35" x14ac:dyDescent="0.25">
      <c r="AB342" s="116">
        <v>375</v>
      </c>
      <c r="AC342" s="116">
        <v>375</v>
      </c>
      <c r="AD342" s="116">
        <v>375</v>
      </c>
      <c r="AE342" s="116">
        <v>375</v>
      </c>
      <c r="AF342" s="116">
        <v>375</v>
      </c>
      <c r="AG342" s="116">
        <v>375</v>
      </c>
      <c r="AH342" s="116">
        <v>375</v>
      </c>
      <c r="AI342" s="116">
        <v>375</v>
      </c>
    </row>
    <row r="343" spans="28:35" x14ac:dyDescent="0.25">
      <c r="AB343" s="116">
        <v>376</v>
      </c>
      <c r="AC343" s="116">
        <v>376</v>
      </c>
      <c r="AD343" s="116">
        <v>376</v>
      </c>
      <c r="AE343" s="116">
        <v>376</v>
      </c>
      <c r="AF343" s="116">
        <v>376</v>
      </c>
      <c r="AG343" s="116">
        <v>376</v>
      </c>
      <c r="AH343" s="116">
        <v>376</v>
      </c>
      <c r="AI343" s="116">
        <v>376</v>
      </c>
    </row>
    <row r="344" spans="28:35" x14ac:dyDescent="0.25">
      <c r="AB344" s="116">
        <v>377</v>
      </c>
      <c r="AC344" s="116">
        <v>377</v>
      </c>
      <c r="AD344" s="116">
        <v>377</v>
      </c>
      <c r="AE344" s="116">
        <v>377</v>
      </c>
      <c r="AF344" s="116">
        <v>377</v>
      </c>
      <c r="AG344" s="116">
        <v>377</v>
      </c>
      <c r="AH344" s="116">
        <v>377</v>
      </c>
      <c r="AI344" s="116">
        <v>377</v>
      </c>
    </row>
    <row r="345" spans="28:35" x14ac:dyDescent="0.25">
      <c r="AB345" s="116">
        <v>378</v>
      </c>
      <c r="AC345" s="116">
        <v>378</v>
      </c>
      <c r="AD345" s="116">
        <v>378</v>
      </c>
      <c r="AE345" s="116">
        <v>378</v>
      </c>
      <c r="AF345" s="116">
        <v>378</v>
      </c>
      <c r="AG345" s="116">
        <v>378</v>
      </c>
      <c r="AH345" s="116">
        <v>378</v>
      </c>
      <c r="AI345" s="116">
        <v>378</v>
      </c>
    </row>
    <row r="346" spans="28:35" x14ac:dyDescent="0.25">
      <c r="AB346" s="116">
        <v>379</v>
      </c>
      <c r="AC346" s="116">
        <v>379</v>
      </c>
      <c r="AD346" s="116">
        <v>379</v>
      </c>
      <c r="AE346" s="116">
        <v>379</v>
      </c>
      <c r="AF346" s="116">
        <v>379</v>
      </c>
      <c r="AG346" s="116">
        <v>379</v>
      </c>
      <c r="AH346" s="116">
        <v>379</v>
      </c>
      <c r="AI346" s="116">
        <v>379</v>
      </c>
    </row>
    <row r="347" spans="28:35" x14ac:dyDescent="0.25">
      <c r="AB347" s="116">
        <v>380</v>
      </c>
      <c r="AC347" s="116">
        <v>380</v>
      </c>
      <c r="AD347" s="116">
        <v>380</v>
      </c>
      <c r="AE347" s="116">
        <v>380</v>
      </c>
      <c r="AF347" s="116">
        <v>380</v>
      </c>
      <c r="AG347" s="116">
        <v>380</v>
      </c>
      <c r="AH347" s="116">
        <v>380</v>
      </c>
      <c r="AI347" s="116">
        <v>380</v>
      </c>
    </row>
    <row r="348" spans="28:35" x14ac:dyDescent="0.25">
      <c r="AB348" s="116">
        <v>381</v>
      </c>
      <c r="AC348" s="116">
        <v>381</v>
      </c>
      <c r="AD348" s="116">
        <v>381</v>
      </c>
      <c r="AE348" s="116">
        <v>381</v>
      </c>
      <c r="AF348" s="116">
        <v>381</v>
      </c>
      <c r="AG348" s="116">
        <v>381</v>
      </c>
      <c r="AH348" s="116">
        <v>381</v>
      </c>
      <c r="AI348" s="116">
        <v>381</v>
      </c>
    </row>
    <row r="349" spans="28:35" x14ac:dyDescent="0.25">
      <c r="AB349" s="116">
        <v>382</v>
      </c>
      <c r="AC349" s="116">
        <v>382</v>
      </c>
      <c r="AD349" s="116">
        <v>382</v>
      </c>
      <c r="AE349" s="116">
        <v>382</v>
      </c>
      <c r="AF349" s="116">
        <v>382</v>
      </c>
      <c r="AG349" s="116">
        <v>382</v>
      </c>
      <c r="AH349" s="116">
        <v>382</v>
      </c>
      <c r="AI349" s="116">
        <v>382</v>
      </c>
    </row>
    <row r="350" spans="28:35" x14ac:dyDescent="0.25">
      <c r="AB350" s="116">
        <v>383</v>
      </c>
      <c r="AC350" s="116">
        <v>383</v>
      </c>
      <c r="AD350" s="116">
        <v>383</v>
      </c>
      <c r="AE350" s="116">
        <v>383</v>
      </c>
      <c r="AF350" s="116">
        <v>383</v>
      </c>
      <c r="AG350" s="116">
        <v>383</v>
      </c>
      <c r="AH350" s="116">
        <v>383</v>
      </c>
      <c r="AI350" s="116">
        <v>383</v>
      </c>
    </row>
    <row r="351" spans="28:35" x14ac:dyDescent="0.25">
      <c r="AB351" s="116">
        <v>384</v>
      </c>
      <c r="AC351" s="116">
        <v>384</v>
      </c>
      <c r="AD351" s="116">
        <v>384</v>
      </c>
      <c r="AE351" s="116">
        <v>384</v>
      </c>
      <c r="AF351" s="116">
        <v>384</v>
      </c>
      <c r="AG351" s="116">
        <v>384</v>
      </c>
      <c r="AH351" s="116">
        <v>384</v>
      </c>
      <c r="AI351" s="116">
        <v>384</v>
      </c>
    </row>
    <row r="352" spans="28:35" x14ac:dyDescent="0.25">
      <c r="AB352" s="116">
        <v>385</v>
      </c>
      <c r="AC352" s="116">
        <v>385</v>
      </c>
      <c r="AD352" s="116">
        <v>385</v>
      </c>
      <c r="AE352" s="116">
        <v>385</v>
      </c>
      <c r="AF352" s="116">
        <v>385</v>
      </c>
      <c r="AG352" s="116">
        <v>385</v>
      </c>
      <c r="AH352" s="116">
        <v>385</v>
      </c>
      <c r="AI352" s="116">
        <v>385</v>
      </c>
    </row>
    <row r="353" spans="28:35" x14ac:dyDescent="0.25">
      <c r="AB353" s="116">
        <v>386</v>
      </c>
      <c r="AC353" s="116">
        <v>386</v>
      </c>
      <c r="AD353" s="116">
        <v>386</v>
      </c>
      <c r="AE353" s="116">
        <v>386</v>
      </c>
      <c r="AF353" s="116">
        <v>386</v>
      </c>
      <c r="AG353" s="116">
        <v>386</v>
      </c>
      <c r="AH353" s="116">
        <v>386</v>
      </c>
      <c r="AI353" s="116">
        <v>386</v>
      </c>
    </row>
    <row r="354" spans="28:35" x14ac:dyDescent="0.25">
      <c r="AB354" s="116">
        <v>387</v>
      </c>
      <c r="AC354" s="116">
        <v>387</v>
      </c>
      <c r="AD354" s="116">
        <v>387</v>
      </c>
      <c r="AE354" s="116">
        <v>387</v>
      </c>
      <c r="AF354" s="116">
        <v>387</v>
      </c>
      <c r="AG354" s="116">
        <v>387</v>
      </c>
      <c r="AH354" s="116">
        <v>387</v>
      </c>
      <c r="AI354" s="116">
        <v>387</v>
      </c>
    </row>
    <row r="355" spans="28:35" x14ac:dyDescent="0.25">
      <c r="AB355" s="116">
        <v>388</v>
      </c>
      <c r="AC355" s="116">
        <v>388</v>
      </c>
      <c r="AD355" s="116">
        <v>388</v>
      </c>
      <c r="AE355" s="116">
        <v>388</v>
      </c>
      <c r="AF355" s="116">
        <v>388</v>
      </c>
      <c r="AG355" s="116">
        <v>388</v>
      </c>
      <c r="AH355" s="116">
        <v>388</v>
      </c>
      <c r="AI355" s="116">
        <v>388</v>
      </c>
    </row>
    <row r="356" spans="28:35" x14ac:dyDescent="0.25">
      <c r="AB356" s="116">
        <v>389</v>
      </c>
      <c r="AC356" s="116">
        <v>389</v>
      </c>
      <c r="AD356" s="116">
        <v>389</v>
      </c>
      <c r="AE356" s="116">
        <v>389</v>
      </c>
      <c r="AF356" s="116">
        <v>389</v>
      </c>
      <c r="AG356" s="116">
        <v>389</v>
      </c>
      <c r="AH356" s="116">
        <v>389</v>
      </c>
      <c r="AI356" s="116">
        <v>389</v>
      </c>
    </row>
    <row r="357" spans="28:35" x14ac:dyDescent="0.25">
      <c r="AB357" s="116">
        <v>390</v>
      </c>
      <c r="AC357" s="116">
        <v>390</v>
      </c>
      <c r="AD357" s="116">
        <v>390</v>
      </c>
      <c r="AE357" s="116">
        <v>390</v>
      </c>
      <c r="AF357" s="116">
        <v>390</v>
      </c>
      <c r="AG357" s="116">
        <v>390</v>
      </c>
      <c r="AH357" s="116">
        <v>390</v>
      </c>
      <c r="AI357" s="116">
        <v>390</v>
      </c>
    </row>
    <row r="358" spans="28:35" x14ac:dyDescent="0.25">
      <c r="AB358" s="116">
        <v>391</v>
      </c>
      <c r="AC358" s="116">
        <v>391</v>
      </c>
      <c r="AD358" s="116">
        <v>391</v>
      </c>
      <c r="AE358" s="116">
        <v>391</v>
      </c>
      <c r="AF358" s="116">
        <v>391</v>
      </c>
      <c r="AG358" s="116">
        <v>391</v>
      </c>
      <c r="AH358" s="116">
        <v>391</v>
      </c>
      <c r="AI358" s="116">
        <v>391</v>
      </c>
    </row>
    <row r="359" spans="28:35" x14ac:dyDescent="0.25">
      <c r="AB359" s="116">
        <v>392</v>
      </c>
      <c r="AC359" s="116">
        <v>392</v>
      </c>
      <c r="AD359" s="116">
        <v>392</v>
      </c>
      <c r="AE359" s="116">
        <v>392</v>
      </c>
      <c r="AF359" s="116">
        <v>392</v>
      </c>
      <c r="AG359" s="116">
        <v>392</v>
      </c>
      <c r="AH359" s="116">
        <v>392</v>
      </c>
      <c r="AI359" s="116">
        <v>392</v>
      </c>
    </row>
    <row r="360" spans="28:35" x14ac:dyDescent="0.25">
      <c r="AB360" s="116">
        <v>393</v>
      </c>
      <c r="AC360" s="116">
        <v>393</v>
      </c>
      <c r="AD360" s="116">
        <v>393</v>
      </c>
      <c r="AE360" s="116">
        <v>393</v>
      </c>
      <c r="AF360" s="116">
        <v>393</v>
      </c>
      <c r="AG360" s="116">
        <v>393</v>
      </c>
      <c r="AH360" s="116">
        <v>393</v>
      </c>
      <c r="AI360" s="116">
        <v>393</v>
      </c>
    </row>
    <row r="361" spans="28:35" x14ac:dyDescent="0.25">
      <c r="AB361" s="116">
        <v>394</v>
      </c>
      <c r="AC361" s="116">
        <v>394</v>
      </c>
      <c r="AD361" s="116">
        <v>394</v>
      </c>
      <c r="AE361" s="116">
        <v>394</v>
      </c>
      <c r="AF361" s="116">
        <v>394</v>
      </c>
      <c r="AG361" s="116">
        <v>394</v>
      </c>
      <c r="AH361" s="116">
        <v>394</v>
      </c>
      <c r="AI361" s="116">
        <v>394</v>
      </c>
    </row>
    <row r="362" spans="28:35" x14ac:dyDescent="0.25">
      <c r="AB362" s="116">
        <v>395</v>
      </c>
      <c r="AC362" s="116">
        <v>395</v>
      </c>
      <c r="AD362" s="116">
        <v>395</v>
      </c>
      <c r="AE362" s="116">
        <v>395</v>
      </c>
      <c r="AF362" s="116">
        <v>395</v>
      </c>
      <c r="AG362" s="116">
        <v>395</v>
      </c>
      <c r="AH362" s="116">
        <v>395</v>
      </c>
      <c r="AI362" s="116">
        <v>395</v>
      </c>
    </row>
    <row r="363" spans="28:35" x14ac:dyDescent="0.25">
      <c r="AB363" s="116">
        <v>396</v>
      </c>
      <c r="AC363" s="116">
        <v>396</v>
      </c>
      <c r="AD363" s="116">
        <v>396</v>
      </c>
      <c r="AE363" s="116">
        <v>396</v>
      </c>
      <c r="AF363" s="116">
        <v>396</v>
      </c>
      <c r="AG363" s="116">
        <v>396</v>
      </c>
      <c r="AH363" s="116">
        <v>396</v>
      </c>
      <c r="AI363" s="116">
        <v>396</v>
      </c>
    </row>
    <row r="364" spans="28:35" x14ac:dyDescent="0.25">
      <c r="AB364" s="116">
        <v>397</v>
      </c>
      <c r="AC364" s="116">
        <v>397</v>
      </c>
      <c r="AD364" s="116">
        <v>397</v>
      </c>
      <c r="AE364" s="116">
        <v>397</v>
      </c>
      <c r="AF364" s="116">
        <v>397</v>
      </c>
      <c r="AG364" s="116">
        <v>397</v>
      </c>
      <c r="AH364" s="116">
        <v>397</v>
      </c>
      <c r="AI364" s="116">
        <v>397</v>
      </c>
    </row>
    <row r="365" spans="28:35" x14ac:dyDescent="0.25">
      <c r="AB365" s="116">
        <v>398</v>
      </c>
      <c r="AC365" s="116">
        <v>398</v>
      </c>
      <c r="AD365" s="116">
        <v>398</v>
      </c>
      <c r="AE365" s="116">
        <v>398</v>
      </c>
      <c r="AF365" s="116">
        <v>398</v>
      </c>
      <c r="AG365" s="116">
        <v>398</v>
      </c>
      <c r="AH365" s="116">
        <v>398</v>
      </c>
      <c r="AI365" s="116">
        <v>398</v>
      </c>
    </row>
    <row r="366" spans="28:35" x14ac:dyDescent="0.25">
      <c r="AB366" s="116">
        <v>399</v>
      </c>
      <c r="AC366" s="116">
        <v>399</v>
      </c>
      <c r="AD366" s="116">
        <v>399</v>
      </c>
      <c r="AE366" s="116">
        <v>399</v>
      </c>
      <c r="AF366" s="116">
        <v>399</v>
      </c>
      <c r="AG366" s="116">
        <v>399</v>
      </c>
      <c r="AH366" s="116">
        <v>399</v>
      </c>
      <c r="AI366" s="116">
        <v>399</v>
      </c>
    </row>
    <row r="367" spans="28:35" x14ac:dyDescent="0.25">
      <c r="AB367" s="116">
        <v>400</v>
      </c>
      <c r="AC367" s="116">
        <v>400</v>
      </c>
      <c r="AD367" s="116">
        <v>400</v>
      </c>
      <c r="AE367" s="116">
        <v>400</v>
      </c>
      <c r="AF367" s="116">
        <v>400</v>
      </c>
      <c r="AG367" s="116">
        <v>400</v>
      </c>
      <c r="AH367" s="116">
        <v>400</v>
      </c>
      <c r="AI367" s="116">
        <v>400</v>
      </c>
    </row>
    <row r="368" spans="28:35" x14ac:dyDescent="0.25">
      <c r="AB368" s="116">
        <v>401</v>
      </c>
      <c r="AC368" s="116">
        <v>401</v>
      </c>
      <c r="AD368" s="116">
        <v>401</v>
      </c>
      <c r="AE368" s="116">
        <v>401</v>
      </c>
      <c r="AF368" s="116">
        <v>401</v>
      </c>
      <c r="AG368" s="116">
        <v>401</v>
      </c>
      <c r="AH368" s="116">
        <v>401</v>
      </c>
      <c r="AI368" s="116">
        <v>401</v>
      </c>
    </row>
    <row r="369" spans="28:35" x14ac:dyDescent="0.25">
      <c r="AB369" s="116">
        <v>402</v>
      </c>
      <c r="AC369" s="116">
        <v>402</v>
      </c>
      <c r="AD369" s="116">
        <v>402</v>
      </c>
      <c r="AE369" s="116">
        <v>402</v>
      </c>
      <c r="AF369" s="116">
        <v>402</v>
      </c>
      <c r="AG369" s="116">
        <v>402</v>
      </c>
      <c r="AH369" s="116">
        <v>402</v>
      </c>
      <c r="AI369" s="116">
        <v>402</v>
      </c>
    </row>
    <row r="370" spans="28:35" x14ac:dyDescent="0.25">
      <c r="AB370" s="116">
        <v>403</v>
      </c>
      <c r="AC370" s="116">
        <v>403</v>
      </c>
      <c r="AD370" s="116">
        <v>403</v>
      </c>
      <c r="AE370" s="116">
        <v>403</v>
      </c>
      <c r="AF370" s="116">
        <v>403</v>
      </c>
      <c r="AG370" s="116">
        <v>403</v>
      </c>
      <c r="AH370" s="116">
        <v>403</v>
      </c>
      <c r="AI370" s="116">
        <v>403</v>
      </c>
    </row>
    <row r="371" spans="28:35" x14ac:dyDescent="0.25">
      <c r="AB371" s="116">
        <v>404</v>
      </c>
      <c r="AC371" s="116">
        <v>404</v>
      </c>
      <c r="AD371" s="116">
        <v>404</v>
      </c>
      <c r="AE371" s="116">
        <v>404</v>
      </c>
      <c r="AF371" s="116">
        <v>404</v>
      </c>
      <c r="AG371" s="116">
        <v>404</v>
      </c>
      <c r="AH371" s="116">
        <v>404</v>
      </c>
      <c r="AI371" s="116">
        <v>404</v>
      </c>
    </row>
    <row r="372" spans="28:35" x14ac:dyDescent="0.25">
      <c r="AB372" s="116">
        <v>405</v>
      </c>
      <c r="AC372" s="116">
        <v>405</v>
      </c>
      <c r="AD372" s="116">
        <v>405</v>
      </c>
      <c r="AE372" s="116">
        <v>405</v>
      </c>
      <c r="AF372" s="116">
        <v>405</v>
      </c>
      <c r="AG372" s="116">
        <v>405</v>
      </c>
      <c r="AH372" s="116">
        <v>405</v>
      </c>
      <c r="AI372" s="116">
        <v>405</v>
      </c>
    </row>
    <row r="373" spans="28:35" x14ac:dyDescent="0.25">
      <c r="AB373" s="116">
        <v>406</v>
      </c>
      <c r="AC373" s="116">
        <v>406</v>
      </c>
      <c r="AD373" s="116">
        <v>406</v>
      </c>
      <c r="AE373" s="116">
        <v>406</v>
      </c>
      <c r="AF373" s="116">
        <v>406</v>
      </c>
      <c r="AG373" s="116">
        <v>406</v>
      </c>
      <c r="AH373" s="116">
        <v>406</v>
      </c>
      <c r="AI373" s="116">
        <v>406</v>
      </c>
    </row>
    <row r="374" spans="28:35" x14ac:dyDescent="0.25">
      <c r="AB374" s="116">
        <v>407</v>
      </c>
      <c r="AC374" s="116">
        <v>407</v>
      </c>
      <c r="AD374" s="116">
        <v>407</v>
      </c>
      <c r="AE374" s="116">
        <v>407</v>
      </c>
      <c r="AF374" s="116">
        <v>407</v>
      </c>
      <c r="AG374" s="116">
        <v>407</v>
      </c>
      <c r="AH374" s="116">
        <v>407</v>
      </c>
      <c r="AI374" s="116">
        <v>407</v>
      </c>
    </row>
    <row r="375" spans="28:35" x14ac:dyDescent="0.25">
      <c r="AB375" s="116">
        <v>408</v>
      </c>
      <c r="AC375" s="116">
        <v>408</v>
      </c>
      <c r="AD375" s="116">
        <v>408</v>
      </c>
      <c r="AE375" s="116">
        <v>408</v>
      </c>
      <c r="AF375" s="116">
        <v>408</v>
      </c>
      <c r="AG375" s="116">
        <v>408</v>
      </c>
      <c r="AH375" s="116">
        <v>408</v>
      </c>
      <c r="AI375" s="116">
        <v>408</v>
      </c>
    </row>
    <row r="376" spans="28:35" x14ac:dyDescent="0.25">
      <c r="AB376" s="116">
        <v>409</v>
      </c>
      <c r="AC376" s="116">
        <v>409</v>
      </c>
      <c r="AD376" s="116">
        <v>409</v>
      </c>
      <c r="AE376" s="116">
        <v>409</v>
      </c>
      <c r="AF376" s="116">
        <v>409</v>
      </c>
      <c r="AG376" s="116">
        <v>409</v>
      </c>
      <c r="AH376" s="116">
        <v>409</v>
      </c>
      <c r="AI376" s="116">
        <v>409</v>
      </c>
    </row>
    <row r="377" spans="28:35" x14ac:dyDescent="0.25">
      <c r="AB377" s="116">
        <v>410</v>
      </c>
      <c r="AC377" s="116">
        <v>410</v>
      </c>
      <c r="AD377" s="116">
        <v>410</v>
      </c>
      <c r="AE377" s="116">
        <v>410</v>
      </c>
      <c r="AF377" s="116">
        <v>410</v>
      </c>
      <c r="AG377" s="116">
        <v>410</v>
      </c>
      <c r="AH377" s="116">
        <v>410</v>
      </c>
      <c r="AI377" s="116">
        <v>410</v>
      </c>
    </row>
    <row r="378" spans="28:35" x14ac:dyDescent="0.25">
      <c r="AB378" s="116">
        <v>411</v>
      </c>
      <c r="AC378" s="116">
        <v>411</v>
      </c>
      <c r="AD378" s="116">
        <v>411</v>
      </c>
      <c r="AE378" s="116">
        <v>411</v>
      </c>
      <c r="AF378" s="116">
        <v>411</v>
      </c>
      <c r="AG378" s="116">
        <v>411</v>
      </c>
      <c r="AH378" s="116">
        <v>411</v>
      </c>
      <c r="AI378" s="116">
        <v>411</v>
      </c>
    </row>
    <row r="379" spans="28:35" x14ac:dyDescent="0.25">
      <c r="AB379" s="116">
        <v>412</v>
      </c>
      <c r="AC379" s="116">
        <v>412</v>
      </c>
      <c r="AD379" s="116">
        <v>412</v>
      </c>
      <c r="AE379" s="116">
        <v>412</v>
      </c>
      <c r="AF379" s="116">
        <v>412</v>
      </c>
      <c r="AG379" s="116">
        <v>412</v>
      </c>
      <c r="AH379" s="116">
        <v>412</v>
      </c>
      <c r="AI379" s="116">
        <v>412</v>
      </c>
    </row>
    <row r="380" spans="28:35" x14ac:dyDescent="0.25">
      <c r="AB380" s="116">
        <v>413</v>
      </c>
      <c r="AC380" s="116">
        <v>413</v>
      </c>
      <c r="AD380" s="116">
        <v>413</v>
      </c>
      <c r="AE380" s="116">
        <v>413</v>
      </c>
      <c r="AF380" s="116">
        <v>413</v>
      </c>
      <c r="AG380" s="116">
        <v>413</v>
      </c>
      <c r="AH380" s="116">
        <v>413</v>
      </c>
      <c r="AI380" s="116">
        <v>413</v>
      </c>
    </row>
    <row r="381" spans="28:35" x14ac:dyDescent="0.25">
      <c r="AB381" s="116">
        <v>414</v>
      </c>
      <c r="AC381" s="116">
        <v>414</v>
      </c>
      <c r="AD381" s="116">
        <v>414</v>
      </c>
      <c r="AE381" s="116">
        <v>414</v>
      </c>
      <c r="AF381" s="116">
        <v>414</v>
      </c>
      <c r="AG381" s="116">
        <v>414</v>
      </c>
      <c r="AH381" s="116">
        <v>414</v>
      </c>
      <c r="AI381" s="116">
        <v>414</v>
      </c>
    </row>
    <row r="382" spans="28:35" x14ac:dyDescent="0.25">
      <c r="AB382" s="116">
        <v>415</v>
      </c>
      <c r="AC382" s="116">
        <v>415</v>
      </c>
      <c r="AD382" s="116">
        <v>415</v>
      </c>
      <c r="AE382" s="116">
        <v>415</v>
      </c>
      <c r="AF382" s="116">
        <v>415</v>
      </c>
      <c r="AG382" s="116">
        <v>415</v>
      </c>
      <c r="AH382" s="116">
        <v>415</v>
      </c>
      <c r="AI382" s="116">
        <v>415</v>
      </c>
    </row>
    <row r="383" spans="28:35" x14ac:dyDescent="0.25">
      <c r="AB383" s="116">
        <v>416</v>
      </c>
      <c r="AC383" s="116">
        <v>416</v>
      </c>
      <c r="AD383" s="116">
        <v>416</v>
      </c>
      <c r="AE383" s="116">
        <v>416</v>
      </c>
      <c r="AF383" s="116">
        <v>416</v>
      </c>
      <c r="AG383" s="116">
        <v>416</v>
      </c>
      <c r="AH383" s="116">
        <v>416</v>
      </c>
      <c r="AI383" s="116">
        <v>416</v>
      </c>
    </row>
    <row r="384" spans="28:35" x14ac:dyDescent="0.25">
      <c r="AB384" s="116">
        <v>417</v>
      </c>
      <c r="AC384" s="116">
        <v>417</v>
      </c>
      <c r="AD384" s="116">
        <v>417</v>
      </c>
      <c r="AE384" s="116">
        <v>417</v>
      </c>
      <c r="AF384" s="116">
        <v>417</v>
      </c>
      <c r="AG384" s="116">
        <v>417</v>
      </c>
      <c r="AH384" s="116">
        <v>417</v>
      </c>
      <c r="AI384" s="116">
        <v>417</v>
      </c>
    </row>
    <row r="385" spans="28:35" x14ac:dyDescent="0.25">
      <c r="AB385" s="116">
        <v>418</v>
      </c>
      <c r="AC385" s="116">
        <v>418</v>
      </c>
      <c r="AD385" s="116">
        <v>418</v>
      </c>
      <c r="AE385" s="116">
        <v>418</v>
      </c>
      <c r="AF385" s="116">
        <v>418</v>
      </c>
      <c r="AG385" s="116">
        <v>418</v>
      </c>
      <c r="AH385" s="116">
        <v>418</v>
      </c>
      <c r="AI385" s="116">
        <v>418</v>
      </c>
    </row>
    <row r="386" spans="28:35" x14ac:dyDescent="0.25">
      <c r="AB386" s="116">
        <v>419</v>
      </c>
      <c r="AC386" s="116">
        <v>419</v>
      </c>
      <c r="AD386" s="116">
        <v>419</v>
      </c>
      <c r="AE386" s="116">
        <v>419</v>
      </c>
      <c r="AF386" s="116">
        <v>419</v>
      </c>
      <c r="AG386" s="116">
        <v>419</v>
      </c>
      <c r="AH386" s="116">
        <v>419</v>
      </c>
      <c r="AI386" s="116">
        <v>419</v>
      </c>
    </row>
    <row r="387" spans="28:35" x14ac:dyDescent="0.25">
      <c r="AB387" s="116">
        <v>420</v>
      </c>
      <c r="AC387" s="116">
        <v>420</v>
      </c>
      <c r="AD387" s="116">
        <v>420</v>
      </c>
      <c r="AE387" s="116">
        <v>420</v>
      </c>
      <c r="AF387" s="116">
        <v>420</v>
      </c>
      <c r="AG387" s="116">
        <v>420</v>
      </c>
      <c r="AH387" s="116">
        <v>420</v>
      </c>
      <c r="AI387" s="116">
        <v>420</v>
      </c>
    </row>
    <row r="388" spans="28:35" x14ac:dyDescent="0.25">
      <c r="AB388" s="116">
        <v>421</v>
      </c>
      <c r="AC388" s="116">
        <v>421</v>
      </c>
      <c r="AD388" s="116">
        <v>421</v>
      </c>
      <c r="AE388" s="116">
        <v>421</v>
      </c>
      <c r="AF388" s="116">
        <v>421</v>
      </c>
      <c r="AG388" s="116">
        <v>421</v>
      </c>
      <c r="AH388" s="116">
        <v>421</v>
      </c>
      <c r="AI388" s="116">
        <v>421</v>
      </c>
    </row>
    <row r="389" spans="28:35" x14ac:dyDescent="0.25">
      <c r="AB389" s="116">
        <v>422</v>
      </c>
      <c r="AC389" s="116">
        <v>422</v>
      </c>
      <c r="AD389" s="116">
        <v>422</v>
      </c>
      <c r="AE389" s="116">
        <v>422</v>
      </c>
      <c r="AF389" s="116">
        <v>422</v>
      </c>
      <c r="AG389" s="116">
        <v>422</v>
      </c>
      <c r="AH389" s="116">
        <v>422</v>
      </c>
      <c r="AI389" s="116">
        <v>422</v>
      </c>
    </row>
    <row r="390" spans="28:35" x14ac:dyDescent="0.25">
      <c r="AB390" s="116">
        <v>423</v>
      </c>
      <c r="AC390" s="116">
        <v>423</v>
      </c>
      <c r="AD390" s="116">
        <v>423</v>
      </c>
      <c r="AE390" s="116">
        <v>423</v>
      </c>
      <c r="AF390" s="116">
        <v>423</v>
      </c>
      <c r="AG390" s="116">
        <v>423</v>
      </c>
      <c r="AH390" s="116">
        <v>423</v>
      </c>
      <c r="AI390" s="116">
        <v>423</v>
      </c>
    </row>
    <row r="391" spans="28:35" x14ac:dyDescent="0.25">
      <c r="AB391" s="116">
        <v>424</v>
      </c>
      <c r="AC391" s="116">
        <v>424</v>
      </c>
      <c r="AD391" s="116">
        <v>424</v>
      </c>
      <c r="AE391" s="116">
        <v>424</v>
      </c>
      <c r="AF391" s="116">
        <v>424</v>
      </c>
      <c r="AG391" s="116">
        <v>424</v>
      </c>
      <c r="AH391" s="116">
        <v>424</v>
      </c>
      <c r="AI391" s="116">
        <v>424</v>
      </c>
    </row>
    <row r="392" spans="28:35" x14ac:dyDescent="0.25">
      <c r="AB392" s="116">
        <v>425</v>
      </c>
      <c r="AC392" s="116">
        <v>425</v>
      </c>
      <c r="AD392" s="116">
        <v>425</v>
      </c>
      <c r="AE392" s="116">
        <v>425</v>
      </c>
      <c r="AF392" s="116">
        <v>425</v>
      </c>
      <c r="AG392" s="116">
        <v>425</v>
      </c>
      <c r="AH392" s="116">
        <v>425</v>
      </c>
      <c r="AI392" s="116">
        <v>425</v>
      </c>
    </row>
    <row r="393" spans="28:35" x14ac:dyDescent="0.25">
      <c r="AB393" s="116">
        <v>426</v>
      </c>
      <c r="AC393" s="116">
        <v>426</v>
      </c>
      <c r="AD393" s="116">
        <v>426</v>
      </c>
      <c r="AE393" s="116">
        <v>426</v>
      </c>
      <c r="AF393" s="116">
        <v>426</v>
      </c>
      <c r="AG393" s="116">
        <v>426</v>
      </c>
      <c r="AH393" s="116">
        <v>426</v>
      </c>
      <c r="AI393" s="116">
        <v>426</v>
      </c>
    </row>
    <row r="394" spans="28:35" x14ac:dyDescent="0.25">
      <c r="AB394" s="116">
        <v>427</v>
      </c>
      <c r="AC394" s="116">
        <v>427</v>
      </c>
      <c r="AD394" s="116">
        <v>427</v>
      </c>
      <c r="AE394" s="116">
        <v>427</v>
      </c>
      <c r="AF394" s="116">
        <v>427</v>
      </c>
      <c r="AG394" s="116">
        <v>427</v>
      </c>
      <c r="AH394" s="116">
        <v>427</v>
      </c>
      <c r="AI394" s="116">
        <v>427</v>
      </c>
    </row>
    <row r="395" spans="28:35" x14ac:dyDescent="0.25">
      <c r="AB395" s="116">
        <v>428</v>
      </c>
      <c r="AC395" s="116">
        <v>428</v>
      </c>
      <c r="AD395" s="116">
        <v>428</v>
      </c>
      <c r="AE395" s="116">
        <v>428</v>
      </c>
      <c r="AF395" s="116">
        <v>428</v>
      </c>
      <c r="AG395" s="116">
        <v>428</v>
      </c>
      <c r="AH395" s="116">
        <v>428</v>
      </c>
      <c r="AI395" s="116">
        <v>428</v>
      </c>
    </row>
    <row r="396" spans="28:35" x14ac:dyDescent="0.25">
      <c r="AB396" s="116">
        <v>429</v>
      </c>
      <c r="AC396" s="116">
        <v>429</v>
      </c>
      <c r="AD396" s="116">
        <v>429</v>
      </c>
      <c r="AE396" s="116">
        <v>429</v>
      </c>
      <c r="AF396" s="116">
        <v>429</v>
      </c>
      <c r="AG396" s="116">
        <v>429</v>
      </c>
      <c r="AH396" s="116">
        <v>429</v>
      </c>
      <c r="AI396" s="116">
        <v>429</v>
      </c>
    </row>
    <row r="397" spans="28:35" x14ac:dyDescent="0.25">
      <c r="AB397" s="116">
        <v>430</v>
      </c>
      <c r="AC397" s="116">
        <v>430</v>
      </c>
      <c r="AD397" s="116">
        <v>430</v>
      </c>
      <c r="AE397" s="116">
        <v>430</v>
      </c>
      <c r="AF397" s="116">
        <v>430</v>
      </c>
      <c r="AG397" s="116">
        <v>430</v>
      </c>
      <c r="AH397" s="116">
        <v>430</v>
      </c>
      <c r="AI397" s="116">
        <v>430</v>
      </c>
    </row>
    <row r="398" spans="28:35" x14ac:dyDescent="0.25">
      <c r="AB398" s="116">
        <v>431</v>
      </c>
      <c r="AC398" s="116">
        <v>431</v>
      </c>
      <c r="AD398" s="116">
        <v>431</v>
      </c>
      <c r="AE398" s="116">
        <v>431</v>
      </c>
      <c r="AF398" s="116">
        <v>431</v>
      </c>
      <c r="AG398" s="116">
        <v>431</v>
      </c>
      <c r="AH398" s="116">
        <v>431</v>
      </c>
      <c r="AI398" s="116">
        <v>431</v>
      </c>
    </row>
    <row r="399" spans="28:35" x14ac:dyDescent="0.25">
      <c r="AB399" s="116">
        <v>432</v>
      </c>
      <c r="AC399" s="116">
        <v>432</v>
      </c>
      <c r="AD399" s="116">
        <v>432</v>
      </c>
      <c r="AE399" s="116">
        <v>432</v>
      </c>
      <c r="AF399" s="116">
        <v>432</v>
      </c>
      <c r="AG399" s="116">
        <v>432</v>
      </c>
      <c r="AH399" s="116">
        <v>432</v>
      </c>
      <c r="AI399" s="116">
        <v>432</v>
      </c>
    </row>
    <row r="400" spans="28:35" x14ac:dyDescent="0.25">
      <c r="AB400" s="116">
        <v>433</v>
      </c>
      <c r="AC400" s="116">
        <v>433</v>
      </c>
      <c r="AD400" s="116">
        <v>433</v>
      </c>
      <c r="AE400" s="116">
        <v>433</v>
      </c>
      <c r="AF400" s="116">
        <v>433</v>
      </c>
      <c r="AG400" s="116">
        <v>433</v>
      </c>
      <c r="AH400" s="116">
        <v>433</v>
      </c>
      <c r="AI400" s="116">
        <v>433</v>
      </c>
    </row>
    <row r="401" spans="28:35" x14ac:dyDescent="0.25">
      <c r="AB401" s="116">
        <v>434</v>
      </c>
      <c r="AC401" s="116">
        <v>434</v>
      </c>
      <c r="AD401" s="116">
        <v>434</v>
      </c>
      <c r="AE401" s="116">
        <v>434</v>
      </c>
      <c r="AF401" s="116">
        <v>434</v>
      </c>
      <c r="AG401" s="116">
        <v>434</v>
      </c>
      <c r="AH401" s="116">
        <v>434</v>
      </c>
      <c r="AI401" s="116">
        <v>434</v>
      </c>
    </row>
    <row r="402" spans="28:35" x14ac:dyDescent="0.25">
      <c r="AB402" s="116">
        <v>435</v>
      </c>
      <c r="AC402" s="116">
        <v>435</v>
      </c>
      <c r="AD402" s="116">
        <v>435</v>
      </c>
      <c r="AE402" s="116">
        <v>435</v>
      </c>
      <c r="AF402" s="116">
        <v>435</v>
      </c>
      <c r="AG402" s="116">
        <v>435</v>
      </c>
      <c r="AH402" s="116">
        <v>435</v>
      </c>
      <c r="AI402" s="116">
        <v>435</v>
      </c>
    </row>
    <row r="403" spans="28:35" x14ac:dyDescent="0.25">
      <c r="AB403" s="116">
        <v>436</v>
      </c>
      <c r="AC403" s="116">
        <v>436</v>
      </c>
      <c r="AD403" s="116">
        <v>436</v>
      </c>
      <c r="AE403" s="116">
        <v>436</v>
      </c>
      <c r="AF403" s="116">
        <v>436</v>
      </c>
      <c r="AG403" s="116">
        <v>436</v>
      </c>
      <c r="AH403" s="116">
        <v>436</v>
      </c>
      <c r="AI403" s="116">
        <v>436</v>
      </c>
    </row>
    <row r="404" spans="28:35" x14ac:dyDescent="0.25">
      <c r="AB404" s="116">
        <v>437</v>
      </c>
      <c r="AC404" s="116">
        <v>437</v>
      </c>
      <c r="AD404" s="116">
        <v>437</v>
      </c>
      <c r="AE404" s="116">
        <v>437</v>
      </c>
      <c r="AF404" s="116">
        <v>437</v>
      </c>
      <c r="AG404" s="116">
        <v>437</v>
      </c>
      <c r="AH404" s="116">
        <v>437</v>
      </c>
      <c r="AI404" s="116">
        <v>437</v>
      </c>
    </row>
    <row r="405" spans="28:35" x14ac:dyDescent="0.25">
      <c r="AB405" s="116">
        <v>438</v>
      </c>
      <c r="AC405" s="116">
        <v>438</v>
      </c>
      <c r="AD405" s="116">
        <v>438</v>
      </c>
      <c r="AE405" s="116">
        <v>438</v>
      </c>
      <c r="AF405" s="116">
        <v>438</v>
      </c>
      <c r="AG405" s="116">
        <v>438</v>
      </c>
      <c r="AH405" s="116">
        <v>438</v>
      </c>
      <c r="AI405" s="116">
        <v>438</v>
      </c>
    </row>
    <row r="406" spans="28:35" x14ac:dyDescent="0.25">
      <c r="AB406" s="116">
        <v>439</v>
      </c>
      <c r="AC406" s="116">
        <v>439</v>
      </c>
      <c r="AD406" s="116">
        <v>439</v>
      </c>
      <c r="AE406" s="116">
        <v>439</v>
      </c>
      <c r="AF406" s="116">
        <v>439</v>
      </c>
      <c r="AG406" s="116">
        <v>439</v>
      </c>
      <c r="AH406" s="116">
        <v>439</v>
      </c>
      <c r="AI406" s="116">
        <v>439</v>
      </c>
    </row>
    <row r="407" spans="28:35" x14ac:dyDescent="0.25">
      <c r="AB407" s="116">
        <v>440</v>
      </c>
      <c r="AC407" s="116">
        <v>440</v>
      </c>
      <c r="AD407" s="116">
        <v>440</v>
      </c>
      <c r="AE407" s="116">
        <v>440</v>
      </c>
      <c r="AF407" s="116">
        <v>440</v>
      </c>
      <c r="AG407" s="116">
        <v>440</v>
      </c>
      <c r="AH407" s="116">
        <v>440</v>
      </c>
      <c r="AI407" s="116">
        <v>440</v>
      </c>
    </row>
    <row r="408" spans="28:35" x14ac:dyDescent="0.25">
      <c r="AB408" s="116">
        <v>441</v>
      </c>
      <c r="AC408" s="116">
        <v>441</v>
      </c>
      <c r="AD408" s="116">
        <v>441</v>
      </c>
      <c r="AE408" s="116">
        <v>441</v>
      </c>
      <c r="AF408" s="116">
        <v>441</v>
      </c>
      <c r="AG408" s="116">
        <v>441</v>
      </c>
      <c r="AH408" s="116">
        <v>441</v>
      </c>
      <c r="AI408" s="116">
        <v>441</v>
      </c>
    </row>
    <row r="409" spans="28:35" x14ac:dyDescent="0.25">
      <c r="AB409" s="116">
        <v>442</v>
      </c>
      <c r="AC409" s="116">
        <v>442</v>
      </c>
      <c r="AD409" s="116">
        <v>442</v>
      </c>
      <c r="AE409" s="116">
        <v>442</v>
      </c>
      <c r="AF409" s="116">
        <v>442</v>
      </c>
      <c r="AG409" s="116">
        <v>442</v>
      </c>
      <c r="AH409" s="116">
        <v>442</v>
      </c>
      <c r="AI409" s="116">
        <v>442</v>
      </c>
    </row>
    <row r="410" spans="28:35" x14ac:dyDescent="0.25">
      <c r="AB410" s="116">
        <v>443</v>
      </c>
      <c r="AC410" s="116">
        <v>443</v>
      </c>
      <c r="AD410" s="116">
        <v>443</v>
      </c>
      <c r="AE410" s="116">
        <v>443</v>
      </c>
      <c r="AF410" s="116">
        <v>443</v>
      </c>
      <c r="AG410" s="116">
        <v>443</v>
      </c>
      <c r="AH410" s="116">
        <v>443</v>
      </c>
      <c r="AI410" s="116">
        <v>443</v>
      </c>
    </row>
    <row r="411" spans="28:35" x14ac:dyDescent="0.25">
      <c r="AB411" s="116">
        <v>444</v>
      </c>
      <c r="AC411" s="116">
        <v>444</v>
      </c>
      <c r="AD411" s="116">
        <v>444</v>
      </c>
      <c r="AE411" s="116">
        <v>444</v>
      </c>
      <c r="AF411" s="116">
        <v>444</v>
      </c>
      <c r="AG411" s="116">
        <v>444</v>
      </c>
      <c r="AH411" s="116">
        <v>444</v>
      </c>
      <c r="AI411" s="116">
        <v>444</v>
      </c>
    </row>
    <row r="412" spans="28:35" x14ac:dyDescent="0.25">
      <c r="AB412" s="116">
        <v>445</v>
      </c>
      <c r="AC412" s="116">
        <v>445</v>
      </c>
      <c r="AD412" s="116">
        <v>445</v>
      </c>
      <c r="AE412" s="116">
        <v>445</v>
      </c>
      <c r="AF412" s="116">
        <v>445</v>
      </c>
      <c r="AG412" s="116">
        <v>445</v>
      </c>
      <c r="AH412" s="116">
        <v>445</v>
      </c>
      <c r="AI412" s="116">
        <v>445</v>
      </c>
    </row>
    <row r="413" spans="28:35" x14ac:dyDescent="0.25">
      <c r="AB413" s="116">
        <v>446</v>
      </c>
      <c r="AC413" s="116">
        <v>446</v>
      </c>
      <c r="AD413" s="116">
        <v>446</v>
      </c>
      <c r="AE413" s="116">
        <v>446</v>
      </c>
      <c r="AF413" s="116">
        <v>446</v>
      </c>
      <c r="AG413" s="116">
        <v>446</v>
      </c>
      <c r="AH413" s="116">
        <v>446</v>
      </c>
      <c r="AI413" s="116">
        <v>446</v>
      </c>
    </row>
    <row r="414" spans="28:35" x14ac:dyDescent="0.25">
      <c r="AB414" s="116">
        <v>447</v>
      </c>
      <c r="AC414" s="116">
        <v>447</v>
      </c>
      <c r="AD414" s="116">
        <v>447</v>
      </c>
      <c r="AE414" s="116">
        <v>447</v>
      </c>
      <c r="AF414" s="116">
        <v>447</v>
      </c>
      <c r="AG414" s="116">
        <v>447</v>
      </c>
      <c r="AH414" s="116">
        <v>447</v>
      </c>
      <c r="AI414" s="116">
        <v>447</v>
      </c>
    </row>
    <row r="415" spans="28:35" x14ac:dyDescent="0.25">
      <c r="AB415" s="116">
        <v>448</v>
      </c>
      <c r="AC415" s="116">
        <v>448</v>
      </c>
      <c r="AD415" s="116">
        <v>448</v>
      </c>
      <c r="AE415" s="116">
        <v>448</v>
      </c>
      <c r="AF415" s="116">
        <v>448</v>
      </c>
      <c r="AG415" s="116">
        <v>448</v>
      </c>
      <c r="AH415" s="116">
        <v>448</v>
      </c>
      <c r="AI415" s="116">
        <v>448</v>
      </c>
    </row>
    <row r="416" spans="28:35" x14ac:dyDescent="0.25">
      <c r="AB416" s="116">
        <v>449</v>
      </c>
      <c r="AC416" s="116">
        <v>449</v>
      </c>
      <c r="AD416" s="116">
        <v>449</v>
      </c>
      <c r="AE416" s="116">
        <v>449</v>
      </c>
      <c r="AF416" s="116">
        <v>449</v>
      </c>
      <c r="AG416" s="116">
        <v>449</v>
      </c>
      <c r="AH416" s="116">
        <v>449</v>
      </c>
      <c r="AI416" s="116">
        <v>449</v>
      </c>
    </row>
    <row r="417" spans="28:35" x14ac:dyDescent="0.25">
      <c r="AB417" s="116">
        <v>450</v>
      </c>
      <c r="AC417" s="116">
        <v>450</v>
      </c>
      <c r="AD417" s="116">
        <v>450</v>
      </c>
      <c r="AE417" s="116">
        <v>450</v>
      </c>
      <c r="AF417" s="116">
        <v>450</v>
      </c>
      <c r="AG417" s="116">
        <v>450</v>
      </c>
      <c r="AH417" s="116">
        <v>450</v>
      </c>
      <c r="AI417" s="116">
        <v>450</v>
      </c>
    </row>
    <row r="418" spans="28:35" x14ac:dyDescent="0.25">
      <c r="AB418" s="116">
        <v>451</v>
      </c>
      <c r="AC418" s="116">
        <v>451</v>
      </c>
      <c r="AD418" s="116">
        <v>451</v>
      </c>
      <c r="AE418" s="116">
        <v>451</v>
      </c>
      <c r="AF418" s="116">
        <v>451</v>
      </c>
      <c r="AG418" s="116">
        <v>451</v>
      </c>
      <c r="AH418" s="116">
        <v>451</v>
      </c>
      <c r="AI418" s="116">
        <v>451</v>
      </c>
    </row>
    <row r="419" spans="28:35" x14ac:dyDescent="0.25">
      <c r="AB419" s="116">
        <v>452</v>
      </c>
      <c r="AC419" s="116">
        <v>452</v>
      </c>
      <c r="AD419" s="116">
        <v>452</v>
      </c>
      <c r="AE419" s="116">
        <v>452</v>
      </c>
      <c r="AF419" s="116">
        <v>452</v>
      </c>
      <c r="AG419" s="116">
        <v>452</v>
      </c>
      <c r="AH419" s="116">
        <v>452</v>
      </c>
      <c r="AI419" s="116">
        <v>452</v>
      </c>
    </row>
    <row r="420" spans="28:35" x14ac:dyDescent="0.25">
      <c r="AB420" s="116">
        <v>453</v>
      </c>
      <c r="AC420" s="116">
        <v>453</v>
      </c>
      <c r="AD420" s="116">
        <v>453</v>
      </c>
      <c r="AE420" s="116">
        <v>453</v>
      </c>
      <c r="AF420" s="116">
        <v>453</v>
      </c>
      <c r="AG420" s="116">
        <v>453</v>
      </c>
      <c r="AH420" s="116">
        <v>453</v>
      </c>
      <c r="AI420" s="116">
        <v>453</v>
      </c>
    </row>
    <row r="421" spans="28:35" x14ac:dyDescent="0.25">
      <c r="AB421" s="116">
        <v>454</v>
      </c>
      <c r="AC421" s="116">
        <v>454</v>
      </c>
      <c r="AD421" s="116">
        <v>454</v>
      </c>
      <c r="AE421" s="116">
        <v>454</v>
      </c>
      <c r="AF421" s="116">
        <v>454</v>
      </c>
      <c r="AG421" s="116">
        <v>454</v>
      </c>
      <c r="AH421" s="116">
        <v>454</v>
      </c>
      <c r="AI421" s="116">
        <v>454</v>
      </c>
    </row>
  </sheetData>
  <mergeCells count="100">
    <mergeCell ref="S144:T144"/>
    <mergeCell ref="S145:T145"/>
    <mergeCell ref="S146:T146"/>
    <mergeCell ref="S147:T147"/>
    <mergeCell ref="S148:T148"/>
    <mergeCell ref="S139:T139"/>
    <mergeCell ref="S140:T140"/>
    <mergeCell ref="S141:T141"/>
    <mergeCell ref="S142:T142"/>
    <mergeCell ref="S143:T143"/>
    <mergeCell ref="J150:K150"/>
    <mergeCell ref="E154:F154"/>
    <mergeCell ref="J154:K154"/>
    <mergeCell ref="E2:G2"/>
    <mergeCell ref="J2:L2"/>
    <mergeCell ref="D36:G36"/>
    <mergeCell ref="D37:G37"/>
    <mergeCell ref="I36:L36"/>
    <mergeCell ref="I37:L37"/>
    <mergeCell ref="J139:K139"/>
    <mergeCell ref="J140:K140"/>
    <mergeCell ref="J141:K141"/>
    <mergeCell ref="J142:K142"/>
    <mergeCell ref="J143:K143"/>
    <mergeCell ref="J144:K144"/>
    <mergeCell ref="J145:K145"/>
    <mergeCell ref="E155:G155"/>
    <mergeCell ref="J155:K155"/>
    <mergeCell ref="E156:G156"/>
    <mergeCell ref="J156:K156"/>
    <mergeCell ref="E157:F157"/>
    <mergeCell ref="J157:K157"/>
    <mergeCell ref="J158:K158"/>
    <mergeCell ref="E159:F159"/>
    <mergeCell ref="J159:K159"/>
    <mergeCell ref="E160:F160"/>
    <mergeCell ref="J160:K160"/>
    <mergeCell ref="E161:F161"/>
    <mergeCell ref="J161:K161"/>
    <mergeCell ref="E162:F162"/>
    <mergeCell ref="J162:K162"/>
    <mergeCell ref="E163:F163"/>
    <mergeCell ref="J163:K163"/>
    <mergeCell ref="E164:F164"/>
    <mergeCell ref="J164:K164"/>
    <mergeCell ref="E165:F165"/>
    <mergeCell ref="J165:K165"/>
    <mergeCell ref="E166:F166"/>
    <mergeCell ref="J166:K166"/>
    <mergeCell ref="E167:F167"/>
    <mergeCell ref="J167:K167"/>
    <mergeCell ref="J171:K171"/>
    <mergeCell ref="E193:J193"/>
    <mergeCell ref="E194:J194"/>
    <mergeCell ref="E195:J195"/>
    <mergeCell ref="E198:J198"/>
    <mergeCell ref="E199:J199"/>
    <mergeCell ref="E202:J202"/>
    <mergeCell ref="E203:J203"/>
    <mergeCell ref="J146:K146"/>
    <mergeCell ref="J147:K147"/>
    <mergeCell ref="J148:K148"/>
    <mergeCell ref="S149:T149"/>
    <mergeCell ref="J149:K149"/>
    <mergeCell ref="S150:T150"/>
    <mergeCell ref="N154:O154"/>
    <mergeCell ref="S154:T154"/>
    <mergeCell ref="N155:O155"/>
    <mergeCell ref="S155:T155"/>
    <mergeCell ref="N156:O156"/>
    <mergeCell ref="S156:T156"/>
    <mergeCell ref="N157:O157"/>
    <mergeCell ref="S157:T157"/>
    <mergeCell ref="S158:T158"/>
    <mergeCell ref="N159:O159"/>
    <mergeCell ref="S159:T159"/>
    <mergeCell ref="N160:O160"/>
    <mergeCell ref="S160:T160"/>
    <mergeCell ref="N161:O161"/>
    <mergeCell ref="S161:T161"/>
    <mergeCell ref="N162:O162"/>
    <mergeCell ref="S162:T162"/>
    <mergeCell ref="N163:O163"/>
    <mergeCell ref="S163:T163"/>
    <mergeCell ref="N164:O164"/>
    <mergeCell ref="S164:T164"/>
    <mergeCell ref="N165:O165"/>
    <mergeCell ref="S165:T165"/>
    <mergeCell ref="N166:O166"/>
    <mergeCell ref="S166:T166"/>
    <mergeCell ref="N167:O167"/>
    <mergeCell ref="S167:T167"/>
    <mergeCell ref="N199:S199"/>
    <mergeCell ref="N202:S202"/>
    <mergeCell ref="N203:S203"/>
    <mergeCell ref="S171:T171"/>
    <mergeCell ref="N193:S193"/>
    <mergeCell ref="N194:S194"/>
    <mergeCell ref="N195:S195"/>
    <mergeCell ref="N198:S19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Primary Cover Pool</vt:lpstr>
      <vt:lpstr>Substitute Collateral</vt:lpstr>
      <vt:lpstr>Language</vt:lpstr>
      <vt:lpstr>ANZAHL_ASSETS</vt:lpstr>
      <vt:lpstr>ANZAHL_EMISSIONEN</vt:lpstr>
      <vt:lpstr>ANZAHL_SCHULDNER</vt:lpstr>
      <vt:lpstr>Overview!Druckbereich</vt:lpstr>
      <vt:lpstr>'Primary Cover Pool'!Druckbereich</vt:lpstr>
      <vt:lpstr>'Substitute Collateral'!Druckbereich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Payrits Markus</cp:lastModifiedBy>
  <cp:lastPrinted>2018-04-11T11:30:07Z</cp:lastPrinted>
  <dcterms:created xsi:type="dcterms:W3CDTF">2013-10-29T11:27:30Z</dcterms:created>
  <dcterms:modified xsi:type="dcterms:W3CDTF">2022-07-18T07:17:21Z</dcterms:modified>
</cp:coreProperties>
</file>