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1450\IR - Victoria\Website Dok Hochladen\21.10.2020\"/>
    </mc:Choice>
  </mc:AlternateContent>
  <xr:revisionPtr revIDLastSave="0" documentId="8_{E29E7BAE-8911-443B-B417-BDB071C5F64C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Overview!$D$31</definedName>
    <definedName name="ANZAHL_GARANT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Overview!$A$1:$E$32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2" l="1"/>
  <c r="F89" i="2"/>
  <c r="D29" i="1" l="1"/>
  <c r="D21" i="1" l="1"/>
  <c r="D20" i="1"/>
  <c r="D32" i="1"/>
  <c r="D19" i="2"/>
  <c r="H148" i="2"/>
  <c r="D148" i="2"/>
  <c r="C55" i="3"/>
  <c r="C26" i="3"/>
  <c r="C23" i="3"/>
  <c r="D18" i="3" s="1"/>
  <c r="D15" i="3"/>
  <c r="C15" i="3"/>
  <c r="D8" i="3"/>
  <c r="G123" i="2"/>
  <c r="H122" i="2"/>
  <c r="C123" i="2"/>
  <c r="D118" i="2" s="1"/>
  <c r="C107" i="2"/>
  <c r="D102" i="2" s="1"/>
  <c r="F95" i="2"/>
  <c r="G91" i="2" s="1"/>
  <c r="C83" i="2"/>
  <c r="F79" i="2" s="1"/>
  <c r="C63" i="2"/>
  <c r="C34" i="2"/>
  <c r="H28" i="2"/>
  <c r="D28" i="2"/>
  <c r="D9" i="2"/>
  <c r="D6" i="2"/>
  <c r="C9" i="2"/>
  <c r="C6" i="2"/>
  <c r="H120" i="2"/>
  <c r="H118" i="2"/>
  <c r="H121" i="2"/>
  <c r="H119" i="2"/>
  <c r="F77" i="2"/>
  <c r="C61" i="3" l="1"/>
  <c r="D20" i="3"/>
  <c r="D22" i="3"/>
  <c r="D21" i="3"/>
  <c r="D19" i="3"/>
  <c r="D23" i="3"/>
  <c r="H123" i="2"/>
  <c r="D120" i="2"/>
  <c r="D121" i="2"/>
  <c r="D122" i="2"/>
  <c r="D105" i="2"/>
  <c r="G94" i="2"/>
  <c r="G93" i="2"/>
  <c r="G88" i="2"/>
  <c r="G92" i="2"/>
  <c r="G89" i="2"/>
  <c r="G90" i="2"/>
  <c r="F78" i="2"/>
  <c r="F74" i="2"/>
  <c r="F73" i="2"/>
  <c r="F80" i="2"/>
  <c r="F76" i="2"/>
  <c r="F75" i="2"/>
  <c r="C69" i="2"/>
  <c r="D52" i="2" s="1"/>
  <c r="C14" i="2"/>
  <c r="D9" i="3" s="1"/>
  <c r="D14" i="2"/>
  <c r="D49" i="3"/>
  <c r="D28" i="3"/>
  <c r="D40" i="3"/>
  <c r="D36" i="3"/>
  <c r="D45" i="3"/>
  <c r="D51" i="3"/>
  <c r="D39" i="3"/>
  <c r="D41" i="3"/>
  <c r="D60" i="3"/>
  <c r="D34" i="3"/>
  <c r="D57" i="3"/>
  <c r="D42" i="3"/>
  <c r="D33" i="3"/>
  <c r="D30" i="3"/>
  <c r="D54" i="3"/>
  <c r="D43" i="3"/>
  <c r="D48" i="3"/>
  <c r="D58" i="3"/>
  <c r="D47" i="3"/>
  <c r="D29" i="3"/>
  <c r="D53" i="3"/>
  <c r="D46" i="3"/>
  <c r="D59" i="3"/>
  <c r="D38" i="3"/>
  <c r="D31" i="3"/>
  <c r="D27" i="3"/>
  <c r="D56" i="3"/>
  <c r="D35" i="3"/>
  <c r="D37" i="3"/>
  <c r="D32" i="3"/>
  <c r="D50" i="3"/>
  <c r="D52" i="3"/>
  <c r="D44" i="3"/>
  <c r="D103" i="2"/>
  <c r="D104" i="2"/>
  <c r="F82" i="2"/>
  <c r="D119" i="2"/>
  <c r="D123" i="2" s="1"/>
  <c r="D106" i="2"/>
  <c r="F81" i="2"/>
  <c r="G76" i="2" l="1"/>
  <c r="D51" i="2"/>
  <c r="D59" i="2"/>
  <c r="D61" i="2"/>
  <c r="D37" i="2"/>
  <c r="D67" i="2"/>
  <c r="D44" i="2"/>
  <c r="D50" i="2"/>
  <c r="D39" i="2"/>
  <c r="D38" i="2"/>
  <c r="G82" i="2"/>
  <c r="D40" i="2"/>
  <c r="D53" i="2"/>
  <c r="D55" i="2"/>
  <c r="D68" i="2"/>
  <c r="D42" i="2"/>
  <c r="D57" i="2"/>
  <c r="D45" i="2"/>
  <c r="D58" i="2"/>
  <c r="D56" i="2"/>
  <c r="D107" i="2"/>
  <c r="G95" i="2"/>
  <c r="F83" i="2"/>
  <c r="G75" i="2"/>
  <c r="D48" i="2"/>
  <c r="D35" i="2"/>
  <c r="G78" i="2"/>
  <c r="D60" i="2"/>
  <c r="D64" i="2"/>
  <c r="D41" i="2"/>
  <c r="G73" i="2"/>
  <c r="D36" i="2"/>
  <c r="D62" i="2"/>
  <c r="D49" i="2"/>
  <c r="G79" i="2"/>
  <c r="G77" i="2"/>
  <c r="D66" i="2"/>
  <c r="G74" i="2"/>
  <c r="G81" i="2"/>
  <c r="G80" i="2"/>
  <c r="D54" i="2"/>
  <c r="D46" i="2"/>
  <c r="D65" i="2"/>
  <c r="D47" i="2"/>
  <c r="D43" i="2"/>
  <c r="D26" i="3"/>
  <c r="D55" i="3"/>
  <c r="G83" i="2" l="1"/>
  <c r="D34" i="2"/>
  <c r="D63" i="2"/>
  <c r="D61" i="3"/>
  <c r="D69" i="2" l="1"/>
</calcChain>
</file>

<file path=xl/sharedStrings.xml><?xml version="1.0" encoding="utf-8"?>
<sst xmlns="http://schemas.openxmlformats.org/spreadsheetml/2006/main" count="299" uniqueCount="190">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</sst>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164" fontId="0" fillId="0" borderId="0" xfId="1" applyFont="1" applyProtection="1">
      <protection locked="0"/>
    </xf>
    <xf numFmtId="164" fontId="0" fillId="0" borderId="0" xfId="0" applyNumberFormat="1" applyFont="1" applyFill="1"/>
    <xf numFmtId="166" fontId="0" fillId="0" borderId="4" xfId="0" applyNumberFormat="1" applyFill="1" applyBorder="1"/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844071842.16999996</c:v>
                </c:pt>
                <c:pt idx="1">
                  <c:v>775949325.76999998</c:v>
                </c:pt>
                <c:pt idx="2">
                  <c:v>340132055.69999999</c:v>
                </c:pt>
                <c:pt idx="3">
                  <c:v>1149784497.1700001</c:v>
                </c:pt>
                <c:pt idx="4">
                  <c:v>1229915444.4816365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0-4575-832B-A58209D25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750233387.40741205</c:v>
                </c:pt>
                <c:pt idx="1">
                  <c:v>301231174.87302482</c:v>
                </c:pt>
                <c:pt idx="2">
                  <c:v>245662368.97</c:v>
                </c:pt>
                <c:pt idx="3">
                  <c:v>369131491.89999998</c:v>
                </c:pt>
                <c:pt idx="4">
                  <c:v>714443330.14332473</c:v>
                </c:pt>
                <c:pt idx="5">
                  <c:v>1959151411.997875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0-4316-A0F7-90C3AD9C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95611397.379999995</c:v>
                </c:pt>
                <c:pt idx="1">
                  <c:v>173737610.23975563</c:v>
                </c:pt>
                <c:pt idx="2">
                  <c:v>206863640.09466121</c:v>
                </c:pt>
                <c:pt idx="3">
                  <c:v>784590193.63</c:v>
                </c:pt>
                <c:pt idx="4">
                  <c:v>3079050323.9472198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E-4E17-AB87-1FCAAE9EC82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578000000</c:v>
                </c:pt>
                <c:pt idx="1">
                  <c:v>1103378446.27</c:v>
                </c:pt>
                <c:pt idx="2">
                  <c:v>582650000</c:v>
                </c:pt>
                <c:pt idx="3">
                  <c:v>1000000000</c:v>
                </c:pt>
                <c:pt idx="4">
                  <c:v>463733665.89999998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E-4E17-AB87-1FCAAE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73510945004"/>
          <c:y val="5.9907834101382486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showGridLines="0" tabSelected="1" zoomScaleNormal="100" zoomScaleSheetLayoutView="80" workbookViewId="0">
      <selection activeCell="D32" sqref="D32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16384" width="9.140625" style="3"/>
  </cols>
  <sheetData>
    <row r="1" spans="1:5" s="6" customFormat="1" ht="36" customHeight="1" thickBot="1" x14ac:dyDescent="0.3">
      <c r="A1" s="5"/>
      <c r="B1" s="5" t="s">
        <v>0</v>
      </c>
      <c r="C1" s="115" t="s">
        <v>185</v>
      </c>
      <c r="D1" s="115"/>
      <c r="E1" s="115"/>
    </row>
    <row r="2" spans="1:5" x14ac:dyDescent="0.25">
      <c r="B2" s="3" t="s">
        <v>1</v>
      </c>
      <c r="D2" s="7">
        <v>44104</v>
      </c>
    </row>
    <row r="3" spans="1:5" x14ac:dyDescent="0.25">
      <c r="B3" s="3" t="s">
        <v>2</v>
      </c>
      <c r="D3" s="8" t="s">
        <v>114</v>
      </c>
    </row>
    <row r="4" spans="1:5" x14ac:dyDescent="0.25">
      <c r="B4" s="9"/>
      <c r="D4" s="8"/>
    </row>
    <row r="6" spans="1:5" s="11" customFormat="1" ht="16.5" thickBot="1" x14ac:dyDescent="0.3">
      <c r="A6" s="10"/>
      <c r="B6" s="10" t="s">
        <v>151</v>
      </c>
      <c r="C6" s="10"/>
      <c r="D6" s="10"/>
      <c r="E6" s="10"/>
    </row>
    <row r="7" spans="1:5" ht="6.75" customHeight="1" x14ac:dyDescent="0.25"/>
    <row r="8" spans="1:5" ht="15.75" thickBot="1" x14ac:dyDescent="0.3">
      <c r="A8" s="12" t="s">
        <v>3</v>
      </c>
      <c r="B8" s="12" t="s">
        <v>4</v>
      </c>
      <c r="C8" s="12"/>
      <c r="D8" s="12"/>
      <c r="E8" s="12"/>
    </row>
    <row r="9" spans="1:5" ht="7.5" customHeight="1" x14ac:dyDescent="0.25"/>
    <row r="10" spans="1:5" ht="15.75" customHeight="1" x14ac:dyDescent="0.25">
      <c r="B10" s="13" t="s">
        <v>133</v>
      </c>
      <c r="D10" s="14" t="s">
        <v>134</v>
      </c>
    </row>
    <row r="11" spans="1:5" ht="15.75" customHeight="1" x14ac:dyDescent="0.25">
      <c r="B11" s="15" t="s">
        <v>152</v>
      </c>
      <c r="C11" s="16"/>
      <c r="D11" s="17">
        <v>9.4197600615391897E-2</v>
      </c>
      <c r="E11" s="15"/>
    </row>
    <row r="12" spans="1:5" ht="16.5" customHeight="1" x14ac:dyDescent="0.25">
      <c r="B12" s="15" t="s">
        <v>5</v>
      </c>
      <c r="C12" s="16" t="s">
        <v>135</v>
      </c>
      <c r="D12" s="20">
        <v>3727762112.1700001</v>
      </c>
      <c r="E12" s="15"/>
    </row>
    <row r="13" spans="1:5" ht="16.5" customHeight="1" x14ac:dyDescent="0.25">
      <c r="B13" s="15" t="s">
        <v>171</v>
      </c>
      <c r="C13" s="16" t="s">
        <v>135</v>
      </c>
      <c r="D13" s="20">
        <v>4428574075.2916365</v>
      </c>
      <c r="E13" s="15"/>
    </row>
    <row r="14" spans="1:5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5" ht="16.5" customHeight="1" x14ac:dyDescent="0.25">
      <c r="B17" s="15" t="s">
        <v>13</v>
      </c>
      <c r="C17" s="16"/>
      <c r="D17" s="19">
        <v>49302</v>
      </c>
      <c r="E17" s="15"/>
    </row>
    <row r="18" spans="2:5" ht="16.5" customHeight="1" x14ac:dyDescent="0.25">
      <c r="B18" s="15" t="s">
        <v>14</v>
      </c>
      <c r="C18" s="16"/>
      <c r="D18" s="19">
        <v>43774</v>
      </c>
      <c r="E18" s="15"/>
    </row>
    <row r="19" spans="2:5" ht="16.5" customHeight="1" x14ac:dyDescent="0.25">
      <c r="B19" s="15" t="s">
        <v>153</v>
      </c>
      <c r="C19" s="16"/>
      <c r="D19" s="19">
        <v>102</v>
      </c>
      <c r="E19" s="15"/>
    </row>
    <row r="20" spans="2:5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101169.05184108458</v>
      </c>
      <c r="E20" s="114"/>
    </row>
    <row r="21" spans="2:5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89825.444714040743</v>
      </c>
      <c r="E21" s="114"/>
    </row>
    <row r="22" spans="2:5" ht="16.5" customHeight="1" x14ac:dyDescent="0.25">
      <c r="B22" s="15" t="s">
        <v>140</v>
      </c>
      <c r="C22" s="16"/>
      <c r="D22" s="17">
        <v>0</v>
      </c>
      <c r="E22" s="15"/>
    </row>
    <row r="23" spans="2:5" ht="16.5" customHeight="1" x14ac:dyDescent="0.25">
      <c r="B23" s="15" t="s">
        <v>137</v>
      </c>
      <c r="C23" s="16"/>
      <c r="D23" s="17">
        <v>0.17379955368819808</v>
      </c>
      <c r="E23" s="15"/>
    </row>
    <row r="24" spans="2:5" ht="16.5" customHeight="1" x14ac:dyDescent="0.25">
      <c r="B24" s="15" t="s">
        <v>180</v>
      </c>
      <c r="C24" s="16"/>
      <c r="D24" s="17">
        <v>0.54045340688630905</v>
      </c>
      <c r="E24" s="15"/>
    </row>
    <row r="25" spans="2:5" ht="16.5" customHeight="1" x14ac:dyDescent="0.25">
      <c r="B25" s="15" t="s">
        <v>138</v>
      </c>
      <c r="C25" s="16"/>
      <c r="D25" s="17">
        <v>7.281132677301691E-2</v>
      </c>
      <c r="E25" s="15"/>
    </row>
    <row r="26" spans="2:5" ht="16.5" customHeight="1" x14ac:dyDescent="0.25">
      <c r="B26" s="21" t="s">
        <v>141</v>
      </c>
      <c r="C26" s="16"/>
      <c r="D26" s="17">
        <v>1.9500361269930062E-2</v>
      </c>
      <c r="E26" s="15"/>
    </row>
    <row r="27" spans="2:5" ht="16.5" customHeight="1" x14ac:dyDescent="0.25">
      <c r="B27" s="15" t="s">
        <v>177</v>
      </c>
      <c r="C27" s="16"/>
      <c r="D27" s="17">
        <v>0</v>
      </c>
      <c r="E27" s="15"/>
    </row>
    <row r="28" spans="2:5" ht="16.5" customHeight="1" x14ac:dyDescent="0.25">
      <c r="B28" s="15" t="s">
        <v>139</v>
      </c>
      <c r="C28" s="16"/>
      <c r="D28" s="17">
        <v>0.50528411099153814</v>
      </c>
      <c r="E28" s="15"/>
    </row>
    <row r="29" spans="2:5" ht="16.5" customHeight="1" x14ac:dyDescent="0.25">
      <c r="B29" s="15" t="s">
        <v>17</v>
      </c>
      <c r="C29" s="16"/>
      <c r="D29" s="17">
        <f>IF(ISERROR(GESAMTBETRAG_DECKUNG/GESAMTBETRAG_EMISSIONEN),"",GESAMTBETRAG_DECKUNG/GESAMTBETRAG_EMISSIONEN-1)</f>
        <v>0.18799803797396297</v>
      </c>
      <c r="E29" s="15"/>
    </row>
    <row r="30" spans="2:5" ht="16.5" customHeight="1" x14ac:dyDescent="0.25">
      <c r="B30" s="15" t="s">
        <v>136</v>
      </c>
      <c r="C30" s="16"/>
      <c r="D30" s="17">
        <v>0.34820862512383194</v>
      </c>
      <c r="E30" s="15"/>
    </row>
    <row r="31" spans="2:5" ht="16.5" customHeight="1" x14ac:dyDescent="0.25">
      <c r="B31" s="15" t="s">
        <v>18</v>
      </c>
      <c r="C31" s="16"/>
      <c r="D31" s="19">
        <v>57</v>
      </c>
      <c r="E31" s="15"/>
    </row>
    <row r="32" spans="2:5" ht="16.5" customHeight="1" x14ac:dyDescent="0.25">
      <c r="B32" s="15" t="s">
        <v>19</v>
      </c>
      <c r="C32" s="16" t="s">
        <v>135</v>
      </c>
      <c r="D32" s="35">
        <f>IF(ANZAHL_EMISSIONEN&gt;0,GESAMTBETRAG_EMISSIONEN/ANZAHL_EMISSIONEN,"")</f>
        <v>65399335.301228069</v>
      </c>
      <c r="E32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F141" sqref="F141"/>
    </sheetView>
  </sheetViews>
  <sheetFormatPr baseColWidth="10" defaultColWidth="9.140625" defaultRowHeight="12.75" outlineLevelRow="1" x14ac:dyDescent="0.2"/>
  <cols>
    <col min="1" max="1" width="6" style="25" customWidth="1"/>
    <col min="2" max="2" width="22.5703125" style="25" customWidth="1"/>
    <col min="3" max="4" width="12.7109375" style="2" customWidth="1"/>
    <col min="5" max="5" width="2.42578125" style="2" customWidth="1"/>
    <col min="6" max="6" width="22.7109375" style="25" customWidth="1"/>
    <col min="7" max="9" width="12.7109375" style="2" customWidth="1"/>
    <col min="10" max="10" width="16.85546875" style="25" customWidth="1"/>
    <col min="11" max="16384" width="9.140625" style="25"/>
  </cols>
  <sheetData>
    <row r="1" spans="1:10" s="13" customFormat="1" ht="25.5" customHeight="1" thickBot="1" x14ac:dyDescent="0.3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3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5" x14ac:dyDescent="0.25">
      <c r="C3" s="37"/>
      <c r="D3" s="37"/>
      <c r="E3" s="37"/>
      <c r="G3" s="37"/>
      <c r="H3" s="37"/>
      <c r="I3" s="37"/>
    </row>
    <row r="4" spans="1:10" s="42" customFormat="1" x14ac:dyDescent="0.2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2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2">
      <c r="A6" s="44" t="s">
        <v>127</v>
      </c>
      <c r="B6" s="45" t="s">
        <v>27</v>
      </c>
      <c r="C6" s="23">
        <f>SUM(C7:C8)</f>
        <v>1051464562.2804369</v>
      </c>
      <c r="D6" s="46">
        <f>SUM(D7:D8)</f>
        <v>47663</v>
      </c>
    </row>
    <row r="7" spans="1:10" x14ac:dyDescent="0.2">
      <c r="A7" s="44" t="s">
        <v>126</v>
      </c>
      <c r="B7" s="45" t="s">
        <v>121</v>
      </c>
      <c r="C7" s="23">
        <v>750233387.40741205</v>
      </c>
      <c r="D7" s="46">
        <v>46071</v>
      </c>
    </row>
    <row r="8" spans="1:10" x14ac:dyDescent="0.2">
      <c r="A8" s="44" t="s">
        <v>128</v>
      </c>
      <c r="B8" s="45" t="s">
        <v>122</v>
      </c>
      <c r="C8" s="23">
        <v>301231174.87302482</v>
      </c>
      <c r="D8" s="46">
        <v>1592</v>
      </c>
    </row>
    <row r="9" spans="1:10" x14ac:dyDescent="0.2">
      <c r="A9" s="44"/>
      <c r="B9" s="47" t="s">
        <v>28</v>
      </c>
      <c r="C9" s="23">
        <f>SUM(C10:C12)</f>
        <v>1329237191.0133247</v>
      </c>
      <c r="D9" s="46">
        <f>SUM(D10:D12)</f>
        <v>1541</v>
      </c>
    </row>
    <row r="10" spans="1:10" x14ac:dyDescent="0.2">
      <c r="A10" s="44" t="s">
        <v>129</v>
      </c>
      <c r="B10" s="47" t="s">
        <v>123</v>
      </c>
      <c r="C10" s="23">
        <v>245662368.97</v>
      </c>
      <c r="D10" s="46">
        <v>639</v>
      </c>
    </row>
    <row r="11" spans="1:10" x14ac:dyDescent="0.2">
      <c r="A11" s="44" t="s">
        <v>130</v>
      </c>
      <c r="B11" s="47" t="s">
        <v>124</v>
      </c>
      <c r="C11" s="23">
        <v>369131491.89999998</v>
      </c>
      <c r="D11" s="46">
        <v>541</v>
      </c>
    </row>
    <row r="12" spans="1:10" x14ac:dyDescent="0.2">
      <c r="A12" s="44" t="s">
        <v>131</v>
      </c>
      <c r="B12" s="47" t="s">
        <v>125</v>
      </c>
      <c r="C12" s="23">
        <v>714443330.14332473</v>
      </c>
      <c r="D12" s="46">
        <v>361</v>
      </c>
    </row>
    <row r="13" spans="1:10" x14ac:dyDescent="0.2">
      <c r="A13" s="44" t="s">
        <v>132</v>
      </c>
      <c r="B13" s="47" t="s">
        <v>30</v>
      </c>
      <c r="C13" s="23">
        <v>1959151411.997875</v>
      </c>
      <c r="D13" s="46">
        <v>92</v>
      </c>
    </row>
    <row r="14" spans="1:10" s="42" customFormat="1" x14ac:dyDescent="0.2">
      <c r="A14" s="40"/>
      <c r="B14" s="62" t="s">
        <v>31</v>
      </c>
      <c r="C14" s="63">
        <f>C6+C9+C13</f>
        <v>4339853165.2916365</v>
      </c>
      <c r="D14" s="64">
        <f>D13+D9+D6</f>
        <v>49296</v>
      </c>
      <c r="E14" s="41"/>
      <c r="G14" s="41"/>
      <c r="H14" s="41"/>
      <c r="I14" s="41"/>
      <c r="J14" s="25"/>
    </row>
    <row r="16" spans="1:10" s="13" customFormat="1" ht="15.75" thickBot="1" x14ac:dyDescent="0.3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2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2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2">
      <c r="B20" s="22" t="s">
        <v>142</v>
      </c>
      <c r="C20" s="48"/>
      <c r="D20" s="50"/>
    </row>
    <row r="22" spans="1:10" s="42" customFormat="1" x14ac:dyDescent="0.2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2">
      <c r="B23" s="22" t="s">
        <v>36</v>
      </c>
      <c r="C23" s="48"/>
      <c r="D23" s="50">
        <v>4255224460.71</v>
      </c>
      <c r="F23" s="22" t="s">
        <v>36</v>
      </c>
      <c r="G23" s="48"/>
      <c r="H23" s="50">
        <v>3727762112.1700001</v>
      </c>
    </row>
    <row r="24" spans="1:10" x14ac:dyDescent="0.2">
      <c r="B24" s="22" t="s">
        <v>37</v>
      </c>
      <c r="C24" s="48"/>
      <c r="D24" s="50">
        <v>84628704.581636399</v>
      </c>
      <c r="F24" s="22" t="s">
        <v>37</v>
      </c>
      <c r="G24" s="48"/>
      <c r="H24" s="50"/>
    </row>
    <row r="25" spans="1:10" x14ac:dyDescent="0.2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2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2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2">
      <c r="B28" s="69" t="s">
        <v>31</v>
      </c>
      <c r="C28" s="70"/>
      <c r="D28" s="71">
        <f>SUM(D23:D27)</f>
        <v>4339853165.2916365</v>
      </c>
      <c r="E28" s="41"/>
      <c r="F28" s="69" t="s">
        <v>31</v>
      </c>
      <c r="G28" s="70"/>
      <c r="H28" s="71">
        <f>SUM(H23:H27)</f>
        <v>3727762112.1700001</v>
      </c>
      <c r="I28" s="41"/>
      <c r="J28" s="25"/>
    </row>
    <row r="31" spans="1:10" s="13" customFormat="1" ht="15.75" thickBot="1" x14ac:dyDescent="0.3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5.5" x14ac:dyDescent="0.2">
      <c r="B33" s="72" t="s">
        <v>45</v>
      </c>
      <c r="C33" s="66" t="s">
        <v>25</v>
      </c>
      <c r="D33" s="67" t="s">
        <v>42</v>
      </c>
    </row>
    <row r="34" spans="2:4" x14ac:dyDescent="0.2">
      <c r="B34" s="30" t="s">
        <v>46</v>
      </c>
      <c r="C34" s="26">
        <f>SUM(C35:C62)</f>
        <v>4339853165.2916365</v>
      </c>
      <c r="D34" s="27">
        <f>SUM(D35:D62)</f>
        <v>1</v>
      </c>
    </row>
    <row r="35" spans="2:4" outlineLevel="1" x14ac:dyDescent="0.2">
      <c r="B35" s="22" t="s">
        <v>47</v>
      </c>
      <c r="C35" s="23"/>
      <c r="D35" s="24">
        <f>IF(($C$69=0),0,(C35/$C$69))</f>
        <v>0</v>
      </c>
    </row>
    <row r="36" spans="2:4" outlineLevel="1" x14ac:dyDescent="0.2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2">
      <c r="B37" s="22" t="s">
        <v>49</v>
      </c>
      <c r="C37" s="23"/>
      <c r="D37" s="24">
        <f t="shared" si="0"/>
        <v>0</v>
      </c>
    </row>
    <row r="38" spans="2:4" outlineLevel="1" x14ac:dyDescent="0.2">
      <c r="B38" s="22" t="s">
        <v>50</v>
      </c>
      <c r="C38" s="23"/>
      <c r="D38" s="24">
        <f t="shared" si="0"/>
        <v>0</v>
      </c>
    </row>
    <row r="39" spans="2:4" outlineLevel="1" x14ac:dyDescent="0.2">
      <c r="B39" s="22" t="s">
        <v>51</v>
      </c>
      <c r="C39" s="23"/>
      <c r="D39" s="24">
        <f t="shared" si="0"/>
        <v>0</v>
      </c>
    </row>
    <row r="40" spans="2:4" outlineLevel="1" x14ac:dyDescent="0.2">
      <c r="B40" s="22" t="s">
        <v>52</v>
      </c>
      <c r="C40" s="23"/>
      <c r="D40" s="24">
        <f t="shared" si="0"/>
        <v>0</v>
      </c>
    </row>
    <row r="41" spans="2:4" outlineLevel="1" x14ac:dyDescent="0.2">
      <c r="B41" s="22" t="s">
        <v>53</v>
      </c>
      <c r="C41" s="23"/>
      <c r="D41" s="24">
        <f t="shared" si="0"/>
        <v>0</v>
      </c>
    </row>
    <row r="42" spans="2:4" outlineLevel="1" x14ac:dyDescent="0.2">
      <c r="B42" s="22" t="s">
        <v>54</v>
      </c>
      <c r="C42" s="23"/>
      <c r="D42" s="24">
        <f t="shared" si="0"/>
        <v>0</v>
      </c>
    </row>
    <row r="43" spans="2:4" outlineLevel="1" x14ac:dyDescent="0.2">
      <c r="B43" s="22" t="s">
        <v>55</v>
      </c>
      <c r="C43" s="23"/>
      <c r="D43" s="24">
        <f t="shared" si="0"/>
        <v>0</v>
      </c>
    </row>
    <row r="44" spans="2:4" outlineLevel="1" x14ac:dyDescent="0.2">
      <c r="B44" s="22" t="s">
        <v>56</v>
      </c>
      <c r="C44" s="23"/>
      <c r="D44" s="24">
        <f t="shared" si="0"/>
        <v>0</v>
      </c>
    </row>
    <row r="45" spans="2:4" outlineLevel="1" x14ac:dyDescent="0.2">
      <c r="B45" s="22" t="s">
        <v>183</v>
      </c>
      <c r="C45" s="23"/>
      <c r="D45" s="24">
        <f t="shared" si="0"/>
        <v>0</v>
      </c>
    </row>
    <row r="46" spans="2:4" outlineLevel="1" x14ac:dyDescent="0.2">
      <c r="B46" s="22" t="s">
        <v>57</v>
      </c>
      <c r="C46" s="23"/>
      <c r="D46" s="24">
        <f t="shared" si="0"/>
        <v>0</v>
      </c>
    </row>
    <row r="47" spans="2:4" outlineLevel="1" x14ac:dyDescent="0.2">
      <c r="B47" s="22" t="s">
        <v>58</v>
      </c>
      <c r="C47" s="23"/>
      <c r="D47" s="24">
        <f t="shared" si="0"/>
        <v>0</v>
      </c>
    </row>
    <row r="48" spans="2:4" outlineLevel="1" x14ac:dyDescent="0.2">
      <c r="B48" s="22" t="s">
        <v>59</v>
      </c>
      <c r="C48" s="23"/>
      <c r="D48" s="24">
        <f t="shared" si="0"/>
        <v>0</v>
      </c>
    </row>
    <row r="49" spans="2:4" outlineLevel="1" x14ac:dyDescent="0.2">
      <c r="B49" s="22" t="s">
        <v>60</v>
      </c>
      <c r="C49" s="23"/>
      <c r="D49" s="24">
        <f t="shared" si="0"/>
        <v>0</v>
      </c>
    </row>
    <row r="50" spans="2:4" outlineLevel="1" x14ac:dyDescent="0.2">
      <c r="B50" s="22" t="s">
        <v>61</v>
      </c>
      <c r="C50" s="23"/>
      <c r="D50" s="24">
        <f t="shared" si="0"/>
        <v>0</v>
      </c>
    </row>
    <row r="51" spans="2:4" outlineLevel="1" x14ac:dyDescent="0.2">
      <c r="B51" s="22" t="s">
        <v>62</v>
      </c>
      <c r="C51" s="23">
        <v>4319853165.2916365</v>
      </c>
      <c r="D51" s="24">
        <f t="shared" si="0"/>
        <v>0.99539154915195016</v>
      </c>
    </row>
    <row r="52" spans="2:4" outlineLevel="1" x14ac:dyDescent="0.2">
      <c r="B52" s="22" t="s">
        <v>63</v>
      </c>
      <c r="C52" s="23">
        <v>20000000</v>
      </c>
      <c r="D52" s="24">
        <f t="shared" si="0"/>
        <v>4.6084508480498344E-3</v>
      </c>
    </row>
    <row r="53" spans="2:4" outlineLevel="1" x14ac:dyDescent="0.2">
      <c r="B53" s="22" t="s">
        <v>64</v>
      </c>
      <c r="C53" s="23"/>
      <c r="D53" s="24">
        <f t="shared" si="0"/>
        <v>0</v>
      </c>
    </row>
    <row r="54" spans="2:4" outlineLevel="1" x14ac:dyDescent="0.2">
      <c r="B54" s="22" t="s">
        <v>65</v>
      </c>
      <c r="C54" s="23"/>
      <c r="D54" s="24">
        <f t="shared" si="0"/>
        <v>0</v>
      </c>
    </row>
    <row r="55" spans="2:4" outlineLevel="1" x14ac:dyDescent="0.2">
      <c r="B55" s="22" t="s">
        <v>66</v>
      </c>
      <c r="C55" s="23"/>
      <c r="D55" s="24">
        <f t="shared" si="0"/>
        <v>0</v>
      </c>
    </row>
    <row r="56" spans="2:4" outlineLevel="1" x14ac:dyDescent="0.2">
      <c r="B56" s="22" t="s">
        <v>67</v>
      </c>
      <c r="C56" s="23"/>
      <c r="D56" s="24">
        <f t="shared" si="0"/>
        <v>0</v>
      </c>
    </row>
    <row r="57" spans="2:4" outlineLevel="1" x14ac:dyDescent="0.2">
      <c r="B57" s="22" t="s">
        <v>68</v>
      </c>
      <c r="C57" s="23"/>
      <c r="D57" s="24">
        <f t="shared" si="0"/>
        <v>0</v>
      </c>
    </row>
    <row r="58" spans="2:4" outlineLevel="1" x14ac:dyDescent="0.2">
      <c r="B58" s="22" t="s">
        <v>69</v>
      </c>
      <c r="C58" s="23"/>
      <c r="D58" s="24">
        <f t="shared" si="0"/>
        <v>0</v>
      </c>
    </row>
    <row r="59" spans="2:4" outlineLevel="1" x14ac:dyDescent="0.2">
      <c r="B59" s="22" t="s">
        <v>70</v>
      </c>
      <c r="C59" s="23"/>
      <c r="D59" s="24">
        <f t="shared" si="0"/>
        <v>0</v>
      </c>
    </row>
    <row r="60" spans="2:4" outlineLevel="1" x14ac:dyDescent="0.2">
      <c r="B60" s="22" t="s">
        <v>71</v>
      </c>
      <c r="C60" s="23"/>
      <c r="D60" s="24">
        <f t="shared" si="0"/>
        <v>0</v>
      </c>
    </row>
    <row r="61" spans="2:4" outlineLevel="1" x14ac:dyDescent="0.2">
      <c r="B61" s="22" t="s">
        <v>72</v>
      </c>
      <c r="C61" s="23"/>
      <c r="D61" s="24">
        <f t="shared" si="0"/>
        <v>0</v>
      </c>
    </row>
    <row r="62" spans="2:4" outlineLevel="1" x14ac:dyDescent="0.2">
      <c r="B62" s="22" t="s">
        <v>73</v>
      </c>
      <c r="C62" s="23"/>
      <c r="D62" s="24">
        <f t="shared" si="0"/>
        <v>0</v>
      </c>
    </row>
    <row r="63" spans="2:4" x14ac:dyDescent="0.2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2">
      <c r="B64" s="22" t="s">
        <v>75</v>
      </c>
      <c r="C64" s="23"/>
      <c r="D64" s="24">
        <f>IF(($C$69=0),0,(C64/$C$69))</f>
        <v>0</v>
      </c>
    </row>
    <row r="65" spans="2:8" outlineLevel="1" x14ac:dyDescent="0.2">
      <c r="B65" s="22" t="s">
        <v>76</v>
      </c>
      <c r="C65" s="23"/>
      <c r="D65" s="24">
        <f>IF(($C$69=0),0,(C65/$C$69))</f>
        <v>0</v>
      </c>
    </row>
    <row r="66" spans="2:8" outlineLevel="1" x14ac:dyDescent="0.2">
      <c r="B66" s="22" t="s">
        <v>77</v>
      </c>
      <c r="C66" s="23"/>
      <c r="D66" s="24">
        <f>IF(($C$69=0),0,(C66/$C$69))</f>
        <v>0</v>
      </c>
    </row>
    <row r="67" spans="2:8" x14ac:dyDescent="0.2">
      <c r="B67" s="30" t="s">
        <v>78</v>
      </c>
      <c r="C67" s="26"/>
      <c r="D67" s="27">
        <f>IF(($C$69=0),0,(C67/$C$69))</f>
        <v>0</v>
      </c>
    </row>
    <row r="68" spans="2:8" x14ac:dyDescent="0.2">
      <c r="B68" s="30" t="s">
        <v>79</v>
      </c>
      <c r="C68" s="26"/>
      <c r="D68" s="27">
        <f>IF(($C$69=0),0,(C68/$C$69))</f>
        <v>0</v>
      </c>
    </row>
    <row r="69" spans="2:8" x14ac:dyDescent="0.2">
      <c r="B69" s="65" t="s">
        <v>31</v>
      </c>
      <c r="C69" s="73">
        <f>C34+C63+C67+C68</f>
        <v>4339853165.2916365</v>
      </c>
      <c r="D69" s="74">
        <f>D34+D63+D67+D68</f>
        <v>1</v>
      </c>
    </row>
    <row r="71" spans="2:8" x14ac:dyDescent="0.2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2">
      <c r="B72" s="76"/>
      <c r="C72" s="60" t="s">
        <v>25</v>
      </c>
      <c r="D72" s="59"/>
      <c r="E72" s="59"/>
      <c r="F72" s="60" t="s">
        <v>81</v>
      </c>
      <c r="G72" s="130" t="s">
        <v>118</v>
      </c>
      <c r="H72" s="131"/>
    </row>
    <row r="73" spans="2:8" ht="15" customHeight="1" x14ac:dyDescent="0.2">
      <c r="B73" s="22" t="s">
        <v>164</v>
      </c>
      <c r="C73" s="23"/>
      <c r="D73" s="47"/>
      <c r="E73" s="47"/>
      <c r="F73" s="52">
        <f>IF(($C$83=0),0,(C73/$C$83))</f>
        <v>0</v>
      </c>
      <c r="G73" s="124">
        <f>IF(($C$69=0),0,(C73/$C$69))</f>
        <v>0</v>
      </c>
      <c r="H73" s="125"/>
    </row>
    <row r="74" spans="2:8" ht="15" customHeight="1" x14ac:dyDescent="0.2">
      <c r="B74" s="22" t="s">
        <v>82</v>
      </c>
      <c r="C74" s="23">
        <v>339376705.33999997</v>
      </c>
      <c r="D74" s="47"/>
      <c r="E74" s="47"/>
      <c r="F74" s="52">
        <f t="shared" ref="F74:F81" si="1">IF(($C$83=0),0,(C74/$C$83))</f>
        <v>7.8562092819904519E-2</v>
      </c>
      <c r="G74" s="124">
        <f t="shared" ref="G74:G81" si="2">IF(($C$69=0),0,(C74/$C$69))</f>
        <v>7.8200043276624082E-2</v>
      </c>
      <c r="H74" s="125"/>
    </row>
    <row r="75" spans="2:8" ht="15" customHeight="1" x14ac:dyDescent="0.2">
      <c r="B75" s="22" t="s">
        <v>83</v>
      </c>
      <c r="C75" s="23">
        <v>3800423282.1721807</v>
      </c>
      <c r="D75" s="47"/>
      <c r="E75" s="47"/>
      <c r="F75" s="52">
        <f t="shared" si="1"/>
        <v>0.87975751414587966</v>
      </c>
      <c r="G75" s="124">
        <f t="shared" si="2"/>
        <v>0.87570319488373605</v>
      </c>
      <c r="H75" s="125"/>
    </row>
    <row r="76" spans="2:8" ht="15" customHeight="1" x14ac:dyDescent="0.2">
      <c r="B76" s="22" t="s">
        <v>84</v>
      </c>
      <c r="C76" s="23">
        <v>72246352.549999997</v>
      </c>
      <c r="D76" s="47"/>
      <c r="E76" s="47"/>
      <c r="F76" s="52">
        <f t="shared" si="1"/>
        <v>1.6724261169447082E-2</v>
      </c>
      <c r="G76" s="124">
        <f t="shared" si="2"/>
        <v>1.664718823387774E-2</v>
      </c>
      <c r="H76" s="125"/>
    </row>
    <row r="77" spans="2:8" ht="15" customHeight="1" x14ac:dyDescent="0.2">
      <c r="B77" s="22" t="s">
        <v>85</v>
      </c>
      <c r="C77" s="23">
        <v>130688.48</v>
      </c>
      <c r="D77" s="47"/>
      <c r="E77" s="47"/>
      <c r="F77" s="52">
        <f t="shared" si="1"/>
        <v>3.0252991247487711E-5</v>
      </c>
      <c r="G77" s="124">
        <f t="shared" si="2"/>
        <v>3.011357182431719E-5</v>
      </c>
      <c r="H77" s="125"/>
    </row>
    <row r="78" spans="2:8" ht="15" customHeight="1" x14ac:dyDescent="0.2">
      <c r="B78" s="22" t="s">
        <v>86</v>
      </c>
      <c r="C78" s="23">
        <v>14439.99</v>
      </c>
      <c r="D78" s="47"/>
      <c r="E78" s="47"/>
      <c r="F78" s="52">
        <f t="shared" si="1"/>
        <v>3.3427038946647025E-6</v>
      </c>
      <c r="G78" s="124">
        <f t="shared" si="2"/>
        <v>3.3272992080665564E-6</v>
      </c>
      <c r="H78" s="125"/>
    </row>
    <row r="79" spans="2:8" ht="15" customHeight="1" x14ac:dyDescent="0.2">
      <c r="B79" s="22" t="s">
        <v>87</v>
      </c>
      <c r="C79" s="23">
        <v>33936391.5</v>
      </c>
      <c r="D79" s="47"/>
      <c r="E79" s="47"/>
      <c r="F79" s="52">
        <f t="shared" si="1"/>
        <v>7.8559131992415581E-3</v>
      </c>
      <c r="G79" s="124">
        <f t="shared" si="2"/>
        <v>7.8197096093963088E-3</v>
      </c>
      <c r="H79" s="125"/>
    </row>
    <row r="80" spans="2:8" ht="15" customHeight="1" x14ac:dyDescent="0.2">
      <c r="B80" s="22" t="s">
        <v>88</v>
      </c>
      <c r="C80" s="23">
        <v>38669669.439999998</v>
      </c>
      <c r="D80" s="47"/>
      <c r="E80" s="47"/>
      <c r="F80" s="52">
        <f t="shared" si="1"/>
        <v>8.9516166314855226E-3</v>
      </c>
      <c r="G80" s="124">
        <f t="shared" si="2"/>
        <v>8.9103635462287369E-3</v>
      </c>
      <c r="H80" s="125"/>
    </row>
    <row r="81" spans="1:10" ht="15" customHeight="1" x14ac:dyDescent="0.2">
      <c r="B81" s="22" t="s">
        <v>89</v>
      </c>
      <c r="C81" s="23">
        <v>24904793.079999998</v>
      </c>
      <c r="D81" s="47"/>
      <c r="E81" s="47"/>
      <c r="F81" s="52">
        <f t="shared" si="1"/>
        <v>5.7651943543128858E-3</v>
      </c>
      <c r="G81" s="124">
        <f t="shared" si="2"/>
        <v>5.7386257395015822E-3</v>
      </c>
      <c r="H81" s="125"/>
    </row>
    <row r="82" spans="1:10" ht="15" customHeight="1" x14ac:dyDescent="0.2">
      <c r="B82" s="22" t="s">
        <v>90</v>
      </c>
      <c r="C82" s="23">
        <v>10150842.73945575</v>
      </c>
      <c r="D82" s="47"/>
      <c r="E82" s="47"/>
      <c r="F82" s="52">
        <f>IF(($C$83=0),0,(C82/$C$83))</f>
        <v>2.3498119845863923E-3</v>
      </c>
      <c r="G82" s="124">
        <f>IF(($C$69=0),0,(C82/$C$69))</f>
        <v>2.3389829915532677E-3</v>
      </c>
      <c r="H82" s="125"/>
    </row>
    <row r="83" spans="1:10" ht="15" customHeight="1" x14ac:dyDescent="0.2">
      <c r="B83" s="65" t="s">
        <v>31</v>
      </c>
      <c r="C83" s="73">
        <f>SUM(C73:C82)</f>
        <v>4319853165.2916374</v>
      </c>
      <c r="D83" s="77"/>
      <c r="E83" s="77"/>
      <c r="F83" s="78">
        <f>SUM(F73:F82)</f>
        <v>0.99999999999999967</v>
      </c>
      <c r="G83" s="126">
        <f>SUM(G73:H82)</f>
        <v>0.99539154915195016</v>
      </c>
      <c r="H83" s="127"/>
    </row>
    <row r="85" spans="1:10" s="13" customFormat="1" ht="15.75" thickBot="1" x14ac:dyDescent="0.3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10" ht="15" customHeight="1" x14ac:dyDescent="0.2">
      <c r="B87" s="122" t="s">
        <v>160</v>
      </c>
      <c r="C87" s="123"/>
      <c r="D87" s="66"/>
      <c r="E87" s="66"/>
      <c r="F87" s="66" t="s">
        <v>25</v>
      </c>
      <c r="G87" s="128" t="s">
        <v>42</v>
      </c>
      <c r="H87" s="129"/>
    </row>
    <row r="88" spans="1:10" x14ac:dyDescent="0.2">
      <c r="B88" s="118" t="s">
        <v>158</v>
      </c>
      <c r="C88" s="119"/>
      <c r="D88" s="48"/>
      <c r="E88" s="48"/>
      <c r="F88" s="23">
        <v>24728963.48</v>
      </c>
      <c r="G88" s="124">
        <f>IF(($F$95=0),0,(F88/$F$95))</f>
        <v>5.6981106360399656E-3</v>
      </c>
      <c r="H88" s="125"/>
    </row>
    <row r="89" spans="1:10" x14ac:dyDescent="0.2">
      <c r="B89" s="118" t="s">
        <v>155</v>
      </c>
      <c r="C89" s="119"/>
      <c r="D89" s="48"/>
      <c r="E89" s="48"/>
      <c r="F89" s="23">
        <f>1467524079.34-24575845</f>
        <v>1442948234.3399999</v>
      </c>
      <c r="G89" s="124">
        <f t="shared" ref="G89:G94" si="3">IF(($F$95=0),0,(F89/$F$95))</f>
        <v>0.33248780071180895</v>
      </c>
      <c r="H89" s="125"/>
    </row>
    <row r="90" spans="1:10" x14ac:dyDescent="0.2">
      <c r="B90" s="116" t="s">
        <v>154</v>
      </c>
      <c r="C90" s="117"/>
      <c r="D90" s="48"/>
      <c r="E90" s="48"/>
      <c r="F90" s="23">
        <v>322494697.00376159</v>
      </c>
      <c r="G90" s="124">
        <f t="shared" si="3"/>
        <v>7.4310047994927922E-2</v>
      </c>
      <c r="H90" s="125"/>
    </row>
    <row r="91" spans="1:10" x14ac:dyDescent="0.2">
      <c r="B91" s="118" t="s">
        <v>157</v>
      </c>
      <c r="C91" s="119"/>
      <c r="D91" s="48"/>
      <c r="E91" s="48"/>
      <c r="F91" s="23">
        <v>10226169.75</v>
      </c>
      <c r="G91" s="124">
        <f t="shared" si="3"/>
        <v>2.3563400328344515E-3</v>
      </c>
      <c r="H91" s="125"/>
    </row>
    <row r="92" spans="1:10" ht="15" x14ac:dyDescent="0.25">
      <c r="B92" s="118" t="s">
        <v>156</v>
      </c>
      <c r="C92" s="119"/>
      <c r="D92" s="48"/>
      <c r="E92" s="48"/>
      <c r="F92" s="23">
        <f>2167033542.4082+24575845</f>
        <v>2191609387.4081998</v>
      </c>
      <c r="G92" s="124">
        <f t="shared" si="3"/>
        <v>0.50499620699976444</v>
      </c>
      <c r="H92" s="125"/>
      <c r="J92" s="112"/>
    </row>
    <row r="93" spans="1:10" ht="15" x14ac:dyDescent="0.25">
      <c r="B93" s="118" t="s">
        <v>159</v>
      </c>
      <c r="C93" s="119"/>
      <c r="D93" s="48"/>
      <c r="E93" s="48"/>
      <c r="F93" s="23">
        <v>205838044.94623843</v>
      </c>
      <c r="G93" s="124">
        <f t="shared" si="3"/>
        <v>4.7429725639670586E-2</v>
      </c>
      <c r="H93" s="125"/>
      <c r="J93" s="112"/>
    </row>
    <row r="94" spans="1:10" ht="15" x14ac:dyDescent="0.25">
      <c r="B94" s="118" t="s">
        <v>175</v>
      </c>
      <c r="C94" s="119"/>
      <c r="D94" s="48"/>
      <c r="E94" s="48"/>
      <c r="F94" s="23">
        <v>142007668.36343947</v>
      </c>
      <c r="G94" s="124">
        <f t="shared" si="3"/>
        <v>3.272176798495359E-2</v>
      </c>
      <c r="H94" s="125"/>
      <c r="J94" s="112"/>
    </row>
    <row r="95" spans="1:10" ht="15" customHeight="1" x14ac:dyDescent="0.25">
      <c r="B95" s="122" t="s">
        <v>31</v>
      </c>
      <c r="C95" s="123"/>
      <c r="D95" s="70"/>
      <c r="E95" s="70"/>
      <c r="F95" s="73">
        <f>SUM(F88:F94)</f>
        <v>4339853165.2916393</v>
      </c>
      <c r="G95" s="126">
        <f>SUM(G88:H94)</f>
        <v>1</v>
      </c>
      <c r="H95" s="127"/>
      <c r="J95" s="112"/>
    </row>
    <row r="96" spans="1:10" ht="15" x14ac:dyDescent="0.25">
      <c r="J96" s="112"/>
    </row>
    <row r="97" spans="1:10" s="13" customFormat="1" ht="15.75" thickBot="1" x14ac:dyDescent="0.3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  <c r="J97" s="113"/>
    </row>
    <row r="99" spans="1:10" ht="15" customHeight="1" x14ac:dyDescent="0.2">
      <c r="B99" s="79" t="s">
        <v>184</v>
      </c>
      <c r="C99" s="80"/>
      <c r="D99" s="80"/>
      <c r="E99" s="80"/>
      <c r="F99" s="80"/>
      <c r="G99" s="120">
        <v>6.7544964260000002</v>
      </c>
      <c r="H99" s="121"/>
      <c r="J99" s="54"/>
    </row>
    <row r="101" spans="1:10" x14ac:dyDescent="0.2">
      <c r="B101" s="68" t="s">
        <v>162</v>
      </c>
      <c r="C101" s="57" t="s">
        <v>25</v>
      </c>
      <c r="D101" s="58" t="s">
        <v>42</v>
      </c>
    </row>
    <row r="102" spans="1:10" x14ac:dyDescent="0.2">
      <c r="B102" s="22" t="s">
        <v>93</v>
      </c>
      <c r="C102" s="23">
        <v>844071842.16999996</v>
      </c>
      <c r="D102" s="24">
        <f>IF(($C$107=0),0,(C102/$C$107))</f>
        <v>0.19449317984316608</v>
      </c>
    </row>
    <row r="103" spans="1:10" x14ac:dyDescent="0.2">
      <c r="B103" s="22" t="s">
        <v>94</v>
      </c>
      <c r="C103" s="23">
        <v>775949325.76999998</v>
      </c>
      <c r="D103" s="24">
        <f>IF(($C$107=0),0,(C103/$C$107))</f>
        <v>0.17879621641942264</v>
      </c>
    </row>
    <row r="104" spans="1:10" x14ac:dyDescent="0.2">
      <c r="B104" s="22" t="s">
        <v>95</v>
      </c>
      <c r="C104" s="23">
        <v>340132055.69999999</v>
      </c>
      <c r="D104" s="24">
        <f>IF(($C$107=0),0,(C104/$C$107))</f>
        <v>7.837409302697991E-2</v>
      </c>
    </row>
    <row r="105" spans="1:10" x14ac:dyDescent="0.2">
      <c r="B105" s="22" t="s">
        <v>96</v>
      </c>
      <c r="C105" s="23">
        <v>1149784497.1700001</v>
      </c>
      <c r="D105" s="24">
        <f>IF(($C$107=0),0,(C105/$C$107))</f>
        <v>0.26493626705288192</v>
      </c>
    </row>
    <row r="106" spans="1:10" x14ac:dyDescent="0.2">
      <c r="B106" s="22" t="s">
        <v>97</v>
      </c>
      <c r="C106" s="23">
        <v>1229915444.4816365</v>
      </c>
      <c r="D106" s="24">
        <f>IF(($C$107=0),0,(C106/$C$107))</f>
        <v>0.28340024365754929</v>
      </c>
    </row>
    <row r="107" spans="1:10" x14ac:dyDescent="0.2">
      <c r="B107" s="65" t="s">
        <v>31</v>
      </c>
      <c r="C107" s="73">
        <f>SUM(C102:C106)</f>
        <v>4339853165.2916374</v>
      </c>
      <c r="D107" s="74">
        <f>SUM(D102:D106)</f>
        <v>0.99999999999999978</v>
      </c>
    </row>
    <row r="109" spans="1:10" s="13" customFormat="1" ht="15.75" thickBot="1" x14ac:dyDescent="0.3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2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2">
      <c r="B112" s="116" t="s">
        <v>178</v>
      </c>
      <c r="C112" s="119"/>
      <c r="D112" s="119"/>
      <c r="E112" s="119"/>
      <c r="F112" s="119"/>
      <c r="G112" s="119"/>
      <c r="H112" s="34">
        <v>9.9539964399999992</v>
      </c>
      <c r="I112" s="4"/>
    </row>
    <row r="113" spans="2:9" x14ac:dyDescent="0.2">
      <c r="B113" s="118" t="s">
        <v>179</v>
      </c>
      <c r="C113" s="119"/>
      <c r="D113" s="119"/>
      <c r="E113" s="119"/>
      <c r="F113" s="119"/>
      <c r="G113" s="119"/>
      <c r="H113" s="34">
        <v>16.011185810000001</v>
      </c>
      <c r="I113" s="4"/>
    </row>
    <row r="114" spans="2:9" x14ac:dyDescent="0.2">
      <c r="B114" s="116" t="s">
        <v>144</v>
      </c>
      <c r="C114" s="117"/>
      <c r="D114" s="117"/>
      <c r="E114" s="117"/>
      <c r="F114" s="117"/>
      <c r="G114" s="117"/>
      <c r="H114" s="34">
        <v>5.16734049</v>
      </c>
      <c r="I114" s="4"/>
    </row>
    <row r="116" spans="2:9" x14ac:dyDescent="0.2">
      <c r="B116" s="25" t="s">
        <v>145</v>
      </c>
    </row>
    <row r="117" spans="2:9" x14ac:dyDescent="0.2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2">
      <c r="B118" s="22" t="s">
        <v>93</v>
      </c>
      <c r="C118" s="23">
        <v>95611397.379999995</v>
      </c>
      <c r="D118" s="24">
        <f>IF(($C$123=0),0,(C118/$C$123))</f>
        <v>2.2031021266954533E-2</v>
      </c>
      <c r="F118" s="22" t="s">
        <v>93</v>
      </c>
      <c r="G118" s="23">
        <v>578000000</v>
      </c>
      <c r="H118" s="24">
        <f>IF(($G$123=0),0,(G118/$G$123))</f>
        <v>0.15505281254750866</v>
      </c>
    </row>
    <row r="119" spans="2:9" x14ac:dyDescent="0.2">
      <c r="B119" s="22" t="s">
        <v>94</v>
      </c>
      <c r="C119" s="23">
        <v>173737610.23975563</v>
      </c>
      <c r="D119" s="24">
        <f>IF(($C$123=0),0,(C119/$C$123))</f>
        <v>4.0033061862377671E-2</v>
      </c>
      <c r="F119" s="22" t="s">
        <v>94</v>
      </c>
      <c r="G119" s="23">
        <v>1103378446.27</v>
      </c>
      <c r="H119" s="24">
        <f>IF(($G$123=0),0,(G119/$G$123))</f>
        <v>0.29598950068938351</v>
      </c>
    </row>
    <row r="120" spans="2:9" x14ac:dyDescent="0.2">
      <c r="B120" s="22" t="s">
        <v>95</v>
      </c>
      <c r="C120" s="23">
        <v>206863640.09466121</v>
      </c>
      <c r="D120" s="24">
        <f>IF(($C$123=0),0,(C120/$C$123))</f>
        <v>4.7666045881245858E-2</v>
      </c>
      <c r="F120" s="22" t="s">
        <v>95</v>
      </c>
      <c r="G120" s="23">
        <v>582650000</v>
      </c>
      <c r="H120" s="24">
        <f>IF(($G$123=0),0,(G120/$G$123))</f>
        <v>0.15630020974187878</v>
      </c>
    </row>
    <row r="121" spans="2:9" x14ac:dyDescent="0.2">
      <c r="B121" s="22" t="s">
        <v>96</v>
      </c>
      <c r="C121" s="23">
        <v>784590193.63</v>
      </c>
      <c r="D121" s="24">
        <f>IF(($C$123=0),0,(C121/$C$123))</f>
        <v>0.18078726716028787</v>
      </c>
      <c r="F121" s="22" t="s">
        <v>96</v>
      </c>
      <c r="G121" s="23">
        <v>1000000000</v>
      </c>
      <c r="H121" s="24">
        <f>IF(($G$123=0),0,(G121/$G$123))</f>
        <v>0.26825746115485927</v>
      </c>
    </row>
    <row r="122" spans="2:9" x14ac:dyDescent="0.2">
      <c r="B122" s="22" t="s">
        <v>97</v>
      </c>
      <c r="C122" s="23">
        <v>3079050323.9472198</v>
      </c>
      <c r="D122" s="24">
        <f>IF(($C$123=0),0,(C122/$C$123))</f>
        <v>0.70948260382913408</v>
      </c>
      <c r="F122" s="22" t="s">
        <v>97</v>
      </c>
      <c r="G122" s="23">
        <v>463733665.89999998</v>
      </c>
      <c r="H122" s="24">
        <f>IF(($G$123=0),0,(G122/$G$123))</f>
        <v>0.12440001586636974</v>
      </c>
    </row>
    <row r="123" spans="2:9" x14ac:dyDescent="0.2">
      <c r="B123" s="65" t="s">
        <v>31</v>
      </c>
      <c r="C123" s="73">
        <f>SUM(C118:C122)</f>
        <v>4339853165.2916365</v>
      </c>
      <c r="D123" s="74">
        <f>SUM(D118:D122)</f>
        <v>1</v>
      </c>
      <c r="F123" s="65" t="s">
        <v>31</v>
      </c>
      <c r="G123" s="73">
        <f>SUM(G118:G122)</f>
        <v>3727762112.1700001</v>
      </c>
      <c r="H123" s="74">
        <f>SUM(H118:H122)</f>
        <v>0.99999999999999989</v>
      </c>
    </row>
    <row r="124" spans="2:9" x14ac:dyDescent="0.2">
      <c r="C124" s="25"/>
      <c r="D124" s="25"/>
      <c r="E124" s="25"/>
      <c r="G124" s="25"/>
      <c r="H124" s="25"/>
    </row>
    <row r="125" spans="2:9" x14ac:dyDescent="0.2">
      <c r="C125" s="25"/>
      <c r="D125" s="25"/>
      <c r="E125" s="25"/>
      <c r="G125" s="25"/>
      <c r="H125" s="25"/>
    </row>
    <row r="126" spans="2:9" x14ac:dyDescent="0.2">
      <c r="C126" s="25"/>
      <c r="D126" s="25"/>
      <c r="E126" s="25"/>
      <c r="G126" s="25"/>
      <c r="H126" s="25"/>
    </row>
    <row r="127" spans="2:9" x14ac:dyDescent="0.2">
      <c r="C127" s="25"/>
      <c r="D127" s="25"/>
      <c r="E127" s="25"/>
      <c r="G127" s="25"/>
      <c r="H127" s="25"/>
    </row>
    <row r="128" spans="2:9" x14ac:dyDescent="0.2">
      <c r="C128" s="25"/>
      <c r="D128" s="25"/>
      <c r="E128" s="25"/>
      <c r="G128" s="25"/>
      <c r="H128" s="25"/>
    </row>
    <row r="129" spans="1:9" x14ac:dyDescent="0.2">
      <c r="C129" s="25"/>
      <c r="D129" s="25"/>
      <c r="E129" s="25"/>
      <c r="G129" s="25"/>
      <c r="H129" s="25"/>
    </row>
    <row r="130" spans="1:9" x14ac:dyDescent="0.2">
      <c r="C130" s="25"/>
      <c r="D130" s="25"/>
      <c r="E130" s="25"/>
      <c r="G130" s="25"/>
      <c r="H130" s="25"/>
    </row>
    <row r="131" spans="1:9" x14ac:dyDescent="0.2">
      <c r="C131" s="25"/>
      <c r="D131" s="25"/>
      <c r="E131" s="25"/>
      <c r="G131" s="25"/>
      <c r="H131" s="25"/>
    </row>
    <row r="132" spans="1:9" x14ac:dyDescent="0.2">
      <c r="C132" s="25"/>
      <c r="D132" s="25"/>
      <c r="E132" s="25"/>
      <c r="G132" s="25"/>
      <c r="H132" s="25"/>
    </row>
    <row r="133" spans="1:9" x14ac:dyDescent="0.2">
      <c r="C133" s="25"/>
      <c r="D133" s="25"/>
      <c r="E133" s="25"/>
      <c r="G133" s="25"/>
      <c r="H133" s="25"/>
    </row>
    <row r="134" spans="1:9" x14ac:dyDescent="0.2">
      <c r="C134" s="25"/>
      <c r="D134" s="25"/>
      <c r="E134" s="25"/>
      <c r="G134" s="25"/>
      <c r="H134" s="25"/>
    </row>
    <row r="135" spans="1:9" x14ac:dyDescent="0.2">
      <c r="C135" s="25"/>
      <c r="D135" s="25"/>
      <c r="E135" s="25"/>
      <c r="G135" s="25"/>
      <c r="H135" s="25"/>
    </row>
    <row r="136" spans="1:9" x14ac:dyDescent="0.2">
      <c r="C136" s="25"/>
      <c r="D136" s="25"/>
      <c r="E136" s="25"/>
      <c r="G136" s="25"/>
      <c r="H136" s="25"/>
    </row>
    <row r="138" spans="1:9" s="13" customFormat="1" ht="15.75" thickBot="1" x14ac:dyDescent="0.3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2">
      <c r="B140" s="65" t="s">
        <v>102</v>
      </c>
      <c r="C140" s="57"/>
      <c r="D140" s="67" t="s">
        <v>25</v>
      </c>
    </row>
    <row r="141" spans="1:9" x14ac:dyDescent="0.2">
      <c r="B141" s="22" t="s">
        <v>146</v>
      </c>
      <c r="C141" s="48"/>
      <c r="D141" s="55" t="s">
        <v>189</v>
      </c>
    </row>
    <row r="143" spans="1:9" x14ac:dyDescent="0.2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2">
      <c r="B144" s="22" t="s">
        <v>182</v>
      </c>
      <c r="C144" s="48"/>
      <c r="D144" s="50">
        <v>2146994316.8334394</v>
      </c>
      <c r="F144" s="22" t="s">
        <v>182</v>
      </c>
      <c r="G144" s="48"/>
      <c r="H144" s="50">
        <v>600650000</v>
      </c>
    </row>
    <row r="145" spans="2:8" x14ac:dyDescent="0.2">
      <c r="B145" s="22" t="s">
        <v>103</v>
      </c>
      <c r="C145" s="48"/>
      <c r="D145" s="50">
        <v>38368844.340000004</v>
      </c>
      <c r="F145" s="22" t="s">
        <v>103</v>
      </c>
      <c r="G145" s="48"/>
      <c r="H145" s="50">
        <v>542878446.26999998</v>
      </c>
    </row>
    <row r="146" spans="2:8" x14ac:dyDescent="0.2">
      <c r="B146" s="22" t="s">
        <v>104</v>
      </c>
      <c r="C146" s="48"/>
      <c r="D146" s="50">
        <v>184467091.93819696</v>
      </c>
      <c r="F146" s="22" t="s">
        <v>104</v>
      </c>
      <c r="G146" s="48"/>
      <c r="H146" s="50">
        <v>1140500000</v>
      </c>
    </row>
    <row r="147" spans="2:8" x14ac:dyDescent="0.2">
      <c r="B147" s="22" t="s">
        <v>105</v>
      </c>
      <c r="C147" s="48"/>
      <c r="D147" s="50">
        <v>1970022912.1800001</v>
      </c>
      <c r="F147" s="22" t="s">
        <v>106</v>
      </c>
      <c r="G147" s="48"/>
      <c r="H147" s="50">
        <v>1443733665.9000001</v>
      </c>
    </row>
    <row r="148" spans="2:8" x14ac:dyDescent="0.2">
      <c r="B148" s="65" t="s">
        <v>31</v>
      </c>
      <c r="C148" s="70"/>
      <c r="D148" s="81">
        <f>SUM(D144:D147)</f>
        <v>4339853165.2916365</v>
      </c>
      <c r="F148" s="65" t="s">
        <v>31</v>
      </c>
      <c r="G148" s="70"/>
      <c r="H148" s="81">
        <f>SUM(H144:H147)</f>
        <v>3727762112.1700001</v>
      </c>
    </row>
  </sheetData>
  <mergeCells count="34"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114:G114"/>
    <mergeCell ref="B113:G113"/>
    <mergeCell ref="B112:G112"/>
    <mergeCell ref="B94:C94"/>
    <mergeCell ref="B91:C91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Header xml:space="preserve">&amp;R
</oddHeader>
  </headerFooter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C51" sqref="C51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2"/>
      <c r="D1" s="82"/>
    </row>
    <row r="2" spans="1:4" s="11" customFormat="1" ht="15" customHeight="1" x14ac:dyDescent="0.25">
      <c r="A2" s="83"/>
      <c r="B2" s="84" t="s">
        <v>176</v>
      </c>
      <c r="C2" s="85"/>
      <c r="D2" s="85"/>
    </row>
    <row r="4" spans="1:4" x14ac:dyDescent="0.25">
      <c r="B4" s="98" t="s">
        <v>109</v>
      </c>
      <c r="C4" s="99"/>
      <c r="D4" s="100" t="s">
        <v>25</v>
      </c>
    </row>
    <row r="5" spans="1:4" x14ac:dyDescent="0.25">
      <c r="B5" s="87" t="s">
        <v>147</v>
      </c>
      <c r="C5" s="16"/>
      <c r="D5" s="88"/>
    </row>
    <row r="6" spans="1:4" x14ac:dyDescent="0.25">
      <c r="B6" s="87" t="s">
        <v>110</v>
      </c>
      <c r="C6" s="16"/>
      <c r="D6" s="88">
        <v>88720910</v>
      </c>
    </row>
    <row r="7" spans="1:4" x14ac:dyDescent="0.25">
      <c r="B7" s="89" t="s">
        <v>120</v>
      </c>
      <c r="C7" s="90"/>
      <c r="D7" s="88">
        <v>88720910</v>
      </c>
    </row>
    <row r="8" spans="1:4" x14ac:dyDescent="0.25">
      <c r="B8" s="101" t="s">
        <v>31</v>
      </c>
      <c r="C8" s="102"/>
      <c r="D8" s="103">
        <f>SUM(D5:D6)</f>
        <v>88720910</v>
      </c>
    </row>
    <row r="9" spans="1:4" x14ac:dyDescent="0.25">
      <c r="B9" s="101" t="s">
        <v>163</v>
      </c>
      <c r="C9" s="102"/>
      <c r="D9" s="104">
        <f>D8/Primärdeckung!$C$14</f>
        <v>2.044329764646265E-2</v>
      </c>
    </row>
    <row r="11" spans="1:4" x14ac:dyDescent="0.25">
      <c r="B11" s="98" t="s">
        <v>111</v>
      </c>
      <c r="C11" s="99" t="s">
        <v>25</v>
      </c>
      <c r="D11" s="100" t="s">
        <v>26</v>
      </c>
    </row>
    <row r="12" spans="1:4" x14ac:dyDescent="0.25">
      <c r="B12" s="87" t="s">
        <v>112</v>
      </c>
      <c r="C12" s="91">
        <v>1000000</v>
      </c>
      <c r="D12" s="92">
        <v>1</v>
      </c>
    </row>
    <row r="13" spans="1:4" x14ac:dyDescent="0.25">
      <c r="B13" s="87" t="s">
        <v>29</v>
      </c>
      <c r="C13" s="91">
        <v>7916450</v>
      </c>
      <c r="D13" s="92">
        <v>2</v>
      </c>
    </row>
    <row r="14" spans="1:4" x14ac:dyDescent="0.25">
      <c r="B14" s="87" t="s">
        <v>30</v>
      </c>
      <c r="C14" s="91">
        <v>79804460</v>
      </c>
      <c r="D14" s="92">
        <v>6</v>
      </c>
    </row>
    <row r="15" spans="1:4" x14ac:dyDescent="0.25">
      <c r="B15" s="101" t="s">
        <v>31</v>
      </c>
      <c r="C15" s="105">
        <f>SUM(C12:C14)</f>
        <v>88720910</v>
      </c>
      <c r="D15" s="106">
        <f>SUM(D12:D14)</f>
        <v>9</v>
      </c>
    </row>
    <row r="17" spans="2:4" x14ac:dyDescent="0.25">
      <c r="B17" s="98" t="s">
        <v>113</v>
      </c>
      <c r="C17" s="99" t="s">
        <v>25</v>
      </c>
      <c r="D17" s="100" t="s">
        <v>42</v>
      </c>
    </row>
    <row r="18" spans="2:4" x14ac:dyDescent="0.25">
      <c r="B18" s="87" t="s">
        <v>114</v>
      </c>
      <c r="C18" s="91">
        <v>88720910</v>
      </c>
      <c r="D18" s="94">
        <f>IF(($C$23=0),0,(C18/$C$23))</f>
        <v>1</v>
      </c>
    </row>
    <row r="19" spans="2:4" x14ac:dyDescent="0.25">
      <c r="B19" s="87" t="s">
        <v>115</v>
      </c>
      <c r="C19" s="91"/>
      <c r="D19" s="94">
        <f>IF(($C$23=0),0,(C19/$C$23))</f>
        <v>0</v>
      </c>
    </row>
    <row r="20" spans="2:4" x14ac:dyDescent="0.25">
      <c r="B20" s="87" t="s">
        <v>116</v>
      </c>
      <c r="C20" s="91"/>
      <c r="D20" s="94">
        <f>IF(($C$23=0),0,(C20/$C$23))</f>
        <v>0</v>
      </c>
    </row>
    <row r="21" spans="2:4" x14ac:dyDescent="0.25">
      <c r="B21" s="87" t="s">
        <v>174</v>
      </c>
      <c r="C21" s="91"/>
      <c r="D21" s="94">
        <f>IF(($C$23=0),0,(C21/$C$23))</f>
        <v>0</v>
      </c>
    </row>
    <row r="22" spans="2:4" x14ac:dyDescent="0.25">
      <c r="B22" s="87" t="s">
        <v>117</v>
      </c>
      <c r="C22" s="91"/>
      <c r="D22" s="94">
        <f>IF(($C$23=0),0,(C22/$C$23))</f>
        <v>0</v>
      </c>
    </row>
    <row r="23" spans="2:4" x14ac:dyDescent="0.25">
      <c r="B23" s="101" t="s">
        <v>31</v>
      </c>
      <c r="C23" s="105">
        <f>SUM(C18:C22)</f>
        <v>88720910</v>
      </c>
      <c r="D23" s="107">
        <f>SUM(D18:D22)</f>
        <v>1</v>
      </c>
    </row>
    <row r="25" spans="2:4" x14ac:dyDescent="0.25">
      <c r="B25" s="98" t="s">
        <v>148</v>
      </c>
      <c r="C25" s="99" t="s">
        <v>25</v>
      </c>
      <c r="D25" s="100" t="s">
        <v>42</v>
      </c>
    </row>
    <row r="26" spans="2:4" x14ac:dyDescent="0.25">
      <c r="B26" s="86" t="s">
        <v>46</v>
      </c>
      <c r="C26" s="93">
        <f>SUM(C27:C54)</f>
        <v>88720910</v>
      </c>
      <c r="D26" s="95">
        <f>SUM(D27:D54)</f>
        <v>1</v>
      </c>
    </row>
    <row r="27" spans="2:4" outlineLevel="1" x14ac:dyDescent="0.25">
      <c r="B27" s="87" t="s">
        <v>47</v>
      </c>
      <c r="C27" s="96"/>
      <c r="D27" s="97">
        <f>IF(($C$61=0),0,(C27/$C$61))</f>
        <v>0</v>
      </c>
    </row>
    <row r="28" spans="2:4" outlineLevel="1" x14ac:dyDescent="0.2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25">
      <c r="B29" s="87" t="s">
        <v>49</v>
      </c>
      <c r="C29" s="96"/>
      <c r="D29" s="97">
        <f t="shared" si="0"/>
        <v>0</v>
      </c>
    </row>
    <row r="30" spans="2:4" outlineLevel="1" x14ac:dyDescent="0.25">
      <c r="B30" s="87" t="s">
        <v>50</v>
      </c>
      <c r="C30" s="96"/>
      <c r="D30" s="97">
        <f t="shared" si="0"/>
        <v>0</v>
      </c>
    </row>
    <row r="31" spans="2:4" outlineLevel="1" x14ac:dyDescent="0.25">
      <c r="B31" s="87" t="s">
        <v>51</v>
      </c>
      <c r="C31" s="96"/>
      <c r="D31" s="97">
        <f t="shared" si="0"/>
        <v>0</v>
      </c>
    </row>
    <row r="32" spans="2:4" outlineLevel="1" x14ac:dyDescent="0.25">
      <c r="B32" s="87" t="s">
        <v>52</v>
      </c>
      <c r="C32" s="96"/>
      <c r="D32" s="97">
        <f t="shared" si="0"/>
        <v>0</v>
      </c>
    </row>
    <row r="33" spans="2:4" outlineLevel="1" x14ac:dyDescent="0.25">
      <c r="B33" s="87" t="s">
        <v>53</v>
      </c>
      <c r="C33" s="96"/>
      <c r="D33" s="97">
        <f t="shared" si="0"/>
        <v>0</v>
      </c>
    </row>
    <row r="34" spans="2:4" outlineLevel="1" x14ac:dyDescent="0.25">
      <c r="B34" s="87" t="s">
        <v>54</v>
      </c>
      <c r="C34" s="96"/>
      <c r="D34" s="97">
        <f t="shared" si="0"/>
        <v>0</v>
      </c>
    </row>
    <row r="35" spans="2:4" outlineLevel="1" x14ac:dyDescent="0.25">
      <c r="B35" s="87" t="s">
        <v>55</v>
      </c>
      <c r="C35" s="96"/>
      <c r="D35" s="97">
        <f t="shared" si="0"/>
        <v>0</v>
      </c>
    </row>
    <row r="36" spans="2:4" outlineLevel="1" x14ac:dyDescent="0.25">
      <c r="B36" s="87" t="s">
        <v>56</v>
      </c>
      <c r="C36" s="96"/>
      <c r="D36" s="97">
        <f t="shared" si="0"/>
        <v>0</v>
      </c>
    </row>
    <row r="37" spans="2:4" outlineLevel="1" x14ac:dyDescent="0.25">
      <c r="B37" s="87" t="s">
        <v>183</v>
      </c>
      <c r="C37" s="96"/>
      <c r="D37" s="97">
        <f t="shared" si="0"/>
        <v>0</v>
      </c>
    </row>
    <row r="38" spans="2:4" outlineLevel="1" x14ac:dyDescent="0.25">
      <c r="B38" s="87" t="s">
        <v>57</v>
      </c>
      <c r="C38" s="96"/>
      <c r="D38" s="97">
        <f t="shared" si="0"/>
        <v>0</v>
      </c>
    </row>
    <row r="39" spans="2:4" outlineLevel="1" x14ac:dyDescent="0.25">
      <c r="B39" s="87" t="s">
        <v>58</v>
      </c>
      <c r="C39" s="96"/>
      <c r="D39" s="97">
        <f t="shared" si="0"/>
        <v>0</v>
      </c>
    </row>
    <row r="40" spans="2:4" outlineLevel="1" x14ac:dyDescent="0.25">
      <c r="B40" s="87" t="s">
        <v>59</v>
      </c>
      <c r="C40" s="96"/>
      <c r="D40" s="97">
        <f t="shared" si="0"/>
        <v>0</v>
      </c>
    </row>
    <row r="41" spans="2:4" outlineLevel="1" x14ac:dyDescent="0.25">
      <c r="B41" s="87" t="s">
        <v>60</v>
      </c>
      <c r="C41" s="96"/>
      <c r="D41" s="97">
        <f t="shared" si="0"/>
        <v>0</v>
      </c>
    </row>
    <row r="42" spans="2:4" outlineLevel="1" x14ac:dyDescent="0.25">
      <c r="B42" s="87" t="s">
        <v>61</v>
      </c>
      <c r="C42" s="96"/>
      <c r="D42" s="97">
        <f t="shared" si="0"/>
        <v>0</v>
      </c>
    </row>
    <row r="43" spans="2:4" outlineLevel="1" x14ac:dyDescent="0.25">
      <c r="B43" s="87" t="s">
        <v>62</v>
      </c>
      <c r="C43" s="96">
        <v>66082960</v>
      </c>
      <c r="D43" s="97">
        <f t="shared" si="0"/>
        <v>0.74484087234903251</v>
      </c>
    </row>
    <row r="44" spans="2:4" outlineLevel="1" x14ac:dyDescent="0.25">
      <c r="B44" s="87" t="s">
        <v>63</v>
      </c>
      <c r="C44" s="96">
        <v>10000000</v>
      </c>
      <c r="D44" s="97">
        <f t="shared" si="0"/>
        <v>0.11271300080217843</v>
      </c>
    </row>
    <row r="45" spans="2:4" outlineLevel="1" x14ac:dyDescent="0.25">
      <c r="B45" s="87" t="s">
        <v>64</v>
      </c>
      <c r="C45" s="96"/>
      <c r="D45" s="97">
        <f t="shared" si="0"/>
        <v>0</v>
      </c>
    </row>
    <row r="46" spans="2:4" outlineLevel="1" x14ac:dyDescent="0.25">
      <c r="B46" s="87" t="s">
        <v>65</v>
      </c>
      <c r="C46" s="96"/>
      <c r="D46" s="97">
        <f t="shared" si="0"/>
        <v>0</v>
      </c>
    </row>
    <row r="47" spans="2:4" outlineLevel="1" x14ac:dyDescent="0.25">
      <c r="B47" s="87" t="s">
        <v>66</v>
      </c>
      <c r="C47" s="96"/>
      <c r="D47" s="97">
        <f t="shared" si="0"/>
        <v>0</v>
      </c>
    </row>
    <row r="48" spans="2:4" outlineLevel="1" x14ac:dyDescent="0.25">
      <c r="B48" s="87" t="s">
        <v>67</v>
      </c>
      <c r="C48" s="96"/>
      <c r="D48" s="97">
        <f t="shared" si="0"/>
        <v>0</v>
      </c>
    </row>
    <row r="49" spans="2:4" outlineLevel="1" x14ac:dyDescent="0.25">
      <c r="B49" s="87" t="s">
        <v>68</v>
      </c>
      <c r="C49" s="96"/>
      <c r="D49" s="97">
        <f t="shared" si="0"/>
        <v>0</v>
      </c>
    </row>
    <row r="50" spans="2:4" outlineLevel="1" x14ac:dyDescent="0.25">
      <c r="B50" s="87" t="s">
        <v>69</v>
      </c>
      <c r="C50" s="96"/>
      <c r="D50" s="97">
        <f t="shared" si="0"/>
        <v>0</v>
      </c>
    </row>
    <row r="51" spans="2:4" outlineLevel="1" x14ac:dyDescent="0.25">
      <c r="B51" s="87" t="s">
        <v>70</v>
      </c>
      <c r="C51" s="96">
        <v>12637950</v>
      </c>
      <c r="D51" s="97">
        <f t="shared" si="0"/>
        <v>0.14244612684878907</v>
      </c>
    </row>
    <row r="52" spans="2:4" outlineLevel="1" x14ac:dyDescent="0.25">
      <c r="B52" s="87" t="s">
        <v>71</v>
      </c>
      <c r="C52" s="96"/>
      <c r="D52" s="97">
        <f t="shared" si="0"/>
        <v>0</v>
      </c>
    </row>
    <row r="53" spans="2:4" outlineLevel="1" x14ac:dyDescent="0.25">
      <c r="B53" s="87" t="s">
        <v>72</v>
      </c>
      <c r="C53" s="96"/>
      <c r="D53" s="97">
        <f t="shared" si="0"/>
        <v>0</v>
      </c>
    </row>
    <row r="54" spans="2:4" outlineLevel="1" x14ac:dyDescent="0.25">
      <c r="B54" s="87" t="s">
        <v>73</v>
      </c>
      <c r="C54" s="96"/>
      <c r="D54" s="97">
        <f t="shared" si="0"/>
        <v>0</v>
      </c>
    </row>
    <row r="55" spans="2:4" x14ac:dyDescent="0.2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25">
      <c r="B56" s="87" t="s">
        <v>75</v>
      </c>
      <c r="C56" s="96"/>
      <c r="D56" s="97">
        <f>IF(($C$61=0),0,(C56/$C$61))</f>
        <v>0</v>
      </c>
    </row>
    <row r="57" spans="2:4" outlineLevel="1" x14ac:dyDescent="0.25">
      <c r="B57" s="87" t="s">
        <v>76</v>
      </c>
      <c r="C57" s="96"/>
      <c r="D57" s="97">
        <f>IF(($C$61=0),0,(C57/$C$61))</f>
        <v>0</v>
      </c>
    </row>
    <row r="58" spans="2:4" outlineLevel="1" x14ac:dyDescent="0.25">
      <c r="B58" s="87" t="s">
        <v>77</v>
      </c>
      <c r="C58" s="96"/>
      <c r="D58" s="97">
        <f>IF(($C$61=0),0,(C58/$C$61))</f>
        <v>0</v>
      </c>
    </row>
    <row r="59" spans="2:4" x14ac:dyDescent="0.25">
      <c r="B59" s="86" t="s">
        <v>78</v>
      </c>
      <c r="C59" s="93"/>
      <c r="D59" s="95">
        <f>IF(($C$61=0),0,(C59/$C$61))</f>
        <v>0</v>
      </c>
    </row>
    <row r="60" spans="2:4" x14ac:dyDescent="0.25">
      <c r="B60" s="86" t="s">
        <v>79</v>
      </c>
      <c r="C60" s="93"/>
      <c r="D60" s="95">
        <f>IF(($C$61=0),0,(C60/$C$61))</f>
        <v>0</v>
      </c>
    </row>
    <row r="61" spans="2:4" x14ac:dyDescent="0.25">
      <c r="B61" s="98" t="s">
        <v>31</v>
      </c>
      <c r="C61" s="105">
        <f>C26+C55+C59+C60</f>
        <v>88720910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8"/>
      <c r="B1" s="108"/>
      <c r="C1" s="108"/>
    </row>
    <row r="2" spans="1:3" x14ac:dyDescent="0.25">
      <c r="A2" s="108"/>
      <c r="B2" s="109"/>
      <c r="C2" s="109"/>
    </row>
    <row r="3" spans="1:3" ht="30" x14ac:dyDescent="0.25">
      <c r="A3" s="108" t="s">
        <v>150</v>
      </c>
      <c r="B3" s="109" t="s">
        <v>5</v>
      </c>
      <c r="C3" s="109" t="s">
        <v>165</v>
      </c>
    </row>
    <row r="4" spans="1:3" ht="30" x14ac:dyDescent="0.25">
      <c r="A4" s="108"/>
      <c r="B4" s="109" t="s">
        <v>6</v>
      </c>
      <c r="C4" s="109" t="s">
        <v>166</v>
      </c>
    </row>
    <row r="5" spans="1:3" ht="30" x14ac:dyDescent="0.25">
      <c r="A5" s="108"/>
      <c r="B5" s="109" t="s">
        <v>140</v>
      </c>
      <c r="C5" s="109" t="s">
        <v>149</v>
      </c>
    </row>
    <row r="6" spans="1:3" x14ac:dyDescent="0.25">
      <c r="A6" s="108"/>
      <c r="B6" s="109" t="s">
        <v>13</v>
      </c>
      <c r="C6" s="110"/>
    </row>
    <row r="7" spans="1:3" ht="30" x14ac:dyDescent="0.25">
      <c r="A7" s="108"/>
      <c r="B7" s="109" t="s">
        <v>152</v>
      </c>
      <c r="C7" s="109" t="s">
        <v>172</v>
      </c>
    </row>
    <row r="8" spans="1:3" ht="30" x14ac:dyDescent="0.25">
      <c r="A8" s="108"/>
      <c r="B8" s="1" t="s">
        <v>136</v>
      </c>
      <c r="C8" s="109" t="s">
        <v>181</v>
      </c>
    </row>
    <row r="9" spans="1:3" ht="30" x14ac:dyDescent="0.25">
      <c r="A9" s="108" t="s">
        <v>167</v>
      </c>
      <c r="B9" s="109" t="s">
        <v>168</v>
      </c>
      <c r="C9" s="109"/>
    </row>
    <row r="10" spans="1:3" x14ac:dyDescent="0.25">
      <c r="A10" s="108"/>
      <c r="B10" s="109"/>
      <c r="C10" s="111"/>
    </row>
    <row r="11" spans="1:3" ht="30" x14ac:dyDescent="0.25">
      <c r="A11" s="108" t="s">
        <v>169</v>
      </c>
      <c r="B11" s="109" t="s">
        <v>170</v>
      </c>
      <c r="C11" s="111"/>
    </row>
    <row r="12" spans="1:3" x14ac:dyDescent="0.25">
      <c r="A12" s="108"/>
      <c r="B12" s="109"/>
      <c r="C12" s="111"/>
    </row>
    <row r="13" spans="1:3" x14ac:dyDescent="0.25">
      <c r="A13" s="108"/>
      <c r="C13" s="108"/>
    </row>
    <row r="14" spans="1:3" x14ac:dyDescent="0.25">
      <c r="A14" s="108"/>
      <c r="B14" s="108"/>
      <c r="C14" s="108"/>
    </row>
    <row r="15" spans="1:3" x14ac:dyDescent="0.2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Victoria Berner</cp:lastModifiedBy>
  <cp:lastPrinted>2014-04-08T13:43:28Z</cp:lastPrinted>
  <dcterms:created xsi:type="dcterms:W3CDTF">2013-10-29T11:27:30Z</dcterms:created>
  <dcterms:modified xsi:type="dcterms:W3CDTF">2020-10-21T07:41:55Z</dcterms:modified>
</cp:coreProperties>
</file>