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2551\Liquiditätsmanagement\Funding\Deckungsstöcke\Reporting für Pfandbrief-Forum und Treuhänder\2020\2020-12\"/>
    </mc:Choice>
  </mc:AlternateContent>
  <xr:revisionPtr revIDLastSave="0" documentId="13_ncr:1_{E813AB09-7668-4214-8429-69EC81C56C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Overview!$D$31</definedName>
    <definedName name="ANZAHL_IMMOBILI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Overview!$D$33</definedName>
    <definedName name="LTV_OESTERREICH">Overview!$D$34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2" i="1" l="1"/>
  <c r="D21" i="1"/>
  <c r="D20" i="1"/>
  <c r="D19" i="2"/>
  <c r="C64" i="2"/>
  <c r="C55" i="3"/>
  <c r="C26" i="3"/>
  <c r="C23" i="3"/>
  <c r="D18" i="3" s="1"/>
  <c r="D15" i="3"/>
  <c r="C15" i="3"/>
  <c r="D8" i="3"/>
  <c r="H200" i="2"/>
  <c r="D200" i="2"/>
  <c r="G175" i="2"/>
  <c r="H174" i="2" s="1"/>
  <c r="C175" i="2"/>
  <c r="D171" i="2" s="1"/>
  <c r="G150" i="2"/>
  <c r="H145" i="2" s="1"/>
  <c r="C150" i="2"/>
  <c r="D145" i="2" s="1"/>
  <c r="D149" i="2"/>
  <c r="C142" i="2"/>
  <c r="D140" i="2" s="1"/>
  <c r="F122" i="2"/>
  <c r="F118" i="2"/>
  <c r="C113" i="2"/>
  <c r="F103" i="2" s="1"/>
  <c r="C93" i="2"/>
  <c r="G58" i="2"/>
  <c r="H56" i="2" s="1"/>
  <c r="C58" i="2"/>
  <c r="D57" i="2" s="1"/>
  <c r="C44" i="2"/>
  <c r="D41" i="2" s="1"/>
  <c r="H28" i="2"/>
  <c r="D28" i="2"/>
  <c r="D9" i="2"/>
  <c r="D6" i="2"/>
  <c r="C6" i="2"/>
  <c r="C14" i="2" s="1"/>
  <c r="C9" i="2"/>
  <c r="D148" i="2"/>
  <c r="D147" i="2"/>
  <c r="D138" i="2"/>
  <c r="F108" i="2"/>
  <c r="C99" i="2" l="1"/>
  <c r="F109" i="2"/>
  <c r="F104" i="2"/>
  <c r="C61" i="3"/>
  <c r="D59" i="3" s="1"/>
  <c r="D19" i="3"/>
  <c r="D22" i="3"/>
  <c r="D20" i="3"/>
  <c r="D21" i="3"/>
  <c r="D23" i="3"/>
  <c r="D9" i="3"/>
  <c r="H171" i="2"/>
  <c r="H172" i="2"/>
  <c r="H170" i="2"/>
  <c r="H173" i="2"/>
  <c r="D173" i="2"/>
  <c r="D174" i="2"/>
  <c r="D170" i="2"/>
  <c r="H146" i="2"/>
  <c r="H147" i="2"/>
  <c r="H148" i="2"/>
  <c r="H149" i="2"/>
  <c r="D146" i="2"/>
  <c r="D150" i="2"/>
  <c r="D139" i="2"/>
  <c r="D141" i="2"/>
  <c r="F130" i="2"/>
  <c r="G125" i="2" s="1"/>
  <c r="G119" i="2"/>
  <c r="F111" i="2"/>
  <c r="F105" i="2"/>
  <c r="F107" i="2"/>
  <c r="F106" i="2"/>
  <c r="F110" i="2"/>
  <c r="F112" i="2"/>
  <c r="D51" i="2"/>
  <c r="D54" i="2"/>
  <c r="D55" i="2"/>
  <c r="D56" i="2"/>
  <c r="H54" i="2"/>
  <c r="H53" i="2"/>
  <c r="H57" i="2"/>
  <c r="H47" i="2"/>
  <c r="H49" i="2"/>
  <c r="H48" i="2"/>
  <c r="H51" i="2"/>
  <c r="H50" i="2"/>
  <c r="H52" i="2"/>
  <c r="D39" i="2"/>
  <c r="D43" i="2"/>
  <c r="D42" i="2"/>
  <c r="D36" i="2"/>
  <c r="D40" i="2"/>
  <c r="D35" i="2"/>
  <c r="D34" i="2"/>
  <c r="D37" i="2"/>
  <c r="D33" i="2"/>
  <c r="D38" i="2"/>
  <c r="D14" i="2"/>
  <c r="D68" i="2"/>
  <c r="D67" i="2"/>
  <c r="D95" i="2"/>
  <c r="D91" i="2"/>
  <c r="D87" i="2"/>
  <c r="G112" i="2"/>
  <c r="D92" i="2"/>
  <c r="D65" i="2"/>
  <c r="D84" i="2"/>
  <c r="D71" i="2"/>
  <c r="D98" i="2"/>
  <c r="D80" i="2"/>
  <c r="D96" i="2"/>
  <c r="G108" i="2"/>
  <c r="G104" i="2"/>
  <c r="D70" i="2"/>
  <c r="G103" i="2"/>
  <c r="D82" i="2"/>
  <c r="D69" i="2"/>
  <c r="D86" i="2"/>
  <c r="D94" i="2"/>
  <c r="G111" i="2"/>
  <c r="D81" i="2"/>
  <c r="G107" i="2"/>
  <c r="G110" i="2"/>
  <c r="D90" i="2"/>
  <c r="G106" i="2"/>
  <c r="D66" i="2"/>
  <c r="D78" i="2"/>
  <c r="D72" i="2"/>
  <c r="D85" i="2"/>
  <c r="D79" i="2"/>
  <c r="D89" i="2"/>
  <c r="D73" i="2"/>
  <c r="G105" i="2"/>
  <c r="D97" i="2"/>
  <c r="G109" i="2"/>
  <c r="D77" i="2"/>
  <c r="D76" i="2"/>
  <c r="D83" i="2"/>
  <c r="D88" i="2"/>
  <c r="D74" i="2"/>
  <c r="D75" i="2"/>
  <c r="D48" i="2"/>
  <c r="D50" i="2"/>
  <c r="G124" i="2"/>
  <c r="D53" i="2"/>
  <c r="D47" i="2"/>
  <c r="D52" i="2"/>
  <c r="G129" i="2"/>
  <c r="G121" i="2"/>
  <c r="D49" i="2"/>
  <c r="D137" i="2"/>
  <c r="H55" i="2"/>
  <c r="G127" i="2"/>
  <c r="D172" i="2"/>
  <c r="D142" i="2" l="1"/>
  <c r="D32" i="3"/>
  <c r="D35" i="3"/>
  <c r="D37" i="3"/>
  <c r="D36" i="3"/>
  <c r="D39" i="3"/>
  <c r="D50" i="3"/>
  <c r="D48" i="3"/>
  <c r="D56" i="3"/>
  <c r="D49" i="3"/>
  <c r="D33" i="3"/>
  <c r="D41" i="3"/>
  <c r="D44" i="3"/>
  <c r="D46" i="3"/>
  <c r="D45" i="3"/>
  <c r="D27" i="3"/>
  <c r="D40" i="3"/>
  <c r="D43" i="3"/>
  <c r="D54" i="3"/>
  <c r="D47" i="3"/>
  <c r="D30" i="3"/>
  <c r="D58" i="3"/>
  <c r="D53" i="3"/>
  <c r="D52" i="3"/>
  <c r="D60" i="3"/>
  <c r="D34" i="3"/>
  <c r="D51" i="3"/>
  <c r="D42" i="3"/>
  <c r="D57" i="3"/>
  <c r="D38" i="3"/>
  <c r="D29" i="3"/>
  <c r="D28" i="3"/>
  <c r="D31" i="3"/>
  <c r="H175" i="2"/>
  <c r="D175" i="2"/>
  <c r="H150" i="2"/>
  <c r="G120" i="2"/>
  <c r="G118" i="2" s="1"/>
  <c r="G128" i="2"/>
  <c r="G126" i="2"/>
  <c r="G123" i="2"/>
  <c r="G122" i="2" s="1"/>
  <c r="F113" i="2"/>
  <c r="D93" i="2"/>
  <c r="H58" i="2"/>
  <c r="D44" i="2"/>
  <c r="G113" i="2"/>
  <c r="D64" i="2"/>
  <c r="D58" i="2"/>
  <c r="D26" i="3" l="1"/>
  <c r="D55" i="3"/>
  <c r="G130" i="2"/>
  <c r="D99" i="2"/>
  <c r="D61" i="3" l="1"/>
</calcChain>
</file>

<file path=xl/sharedStrings.xml><?xml version="1.0" encoding="utf-8"?>
<sst xmlns="http://schemas.openxmlformats.org/spreadsheetml/2006/main" count="365" uniqueCount="217">
  <si>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</si>
  <si>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</si>
  <si>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</si>
  <si>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</si>
  <si>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</si>
  <si>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</si>
  <si>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</si>
  <si>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</si>
  <si>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</si>
  <si>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</si>
  <si>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</si>
  <si>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</si>
  <si>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</si>
  <si>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</si>
  <si>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</si>
  <si>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</si>
  <si>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</si>
  <si>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</si>
  <si>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</si>
  <si>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</si>
  <si>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</si>
  <si>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</si>
  <si>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</si>
  <si>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</si>
  <si>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</si>
  <si>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</si>
  <si>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</si>
  <si>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</si>
  <si>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</si>
  <si>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</si>
  <si>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</si>
  <si>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</si>
  <si>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</si>
  <si>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</si>
  <si>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</si>
  <si>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</si>
  <si>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</si>
  <si>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</si>
  <si>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</si>
  <si>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</si>
  <si>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</si>
  <si>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</si>
  <si>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</si>
  <si>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</si>
  <si>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</si>
  <si>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</si>
  <si>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</si>
  <si>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</si>
  <si>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</si>
  <si>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</si>
  <si>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</si>
  <si>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</si>
  <si>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</si>
  <si>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</si>
  <si>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</si>
  <si>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</si>
  <si>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</si>
  <si>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</si>
  <si>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</si>
  <si>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</si>
  <si>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</si>
  <si>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</si>
  <si>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</si>
  <si>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</si>
  <si>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</si>
  <si>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</si>
  <si>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</si>
  <si>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</si>
  <si>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</si>
  <si>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</si>
  <si>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</si>
  <si>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</si>
  <si>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</si>
  <si>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</si>
  <si>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</si>
  <si>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</si>
  <si>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</si>
  <si>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</si>
  <si>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</si>
  <si>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</si>
  <si>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</si>
  <si>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</si>
  <si>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</si>
  <si>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</si>
  <si>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</si>
  <si>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</si>
  <si>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</si>
  <si>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</si>
  <si>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</si>
  <si>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</si>
  <si>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</si>
  <si>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</si>
  <si>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</si>
  <si>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</si>
  <si>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</si>
  <si>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</si>
  <si>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</si>
  <si>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</si>
  <si>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</si>
  <si>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</si>
  <si>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</si>
  <si>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</si>
  <si>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</si>
  <si>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</si>
  <si>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</si>
  <si>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</si>
  <si>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</si>
  <si>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</si>
  <si>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</si>
  <si>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</si>
  <si>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</si>
  <si>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</si>
  <si>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</si>
  <si>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</si>
  <si>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</si>
  <si>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</si>
  <si>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</si>
  <si>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</si>
  <si>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</si>
  <si>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</si>
  <si>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</si>
  <si>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</si>
  <si>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</si>
  <si>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</si>
  <si>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</si>
  <si>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</si>
  <si>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</si>
  <si>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</si>
  <si>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</si>
  <si>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</si>
  <si>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</si>
  <si>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</si>
  <si>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</si>
  <si>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</si>
  <si>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</si>
  <si>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</si>
  <si>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</si>
  <si>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</si>
  <si>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</si>
  <si>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</si>
  <si>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</si>
  <si>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</si>
  <si>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</si>
  <si>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</si>
  <si>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</si>
  <si>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</si>
  <si>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</si>
  <si>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</si>
  <si>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</si>
  <si>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</si>
  <si>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</si>
  <si>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</si>
  <si>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</si>
  <si>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</si>
  <si>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</si>
  <si>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</si>
  <si>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</si>
  <si>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</si>
  <si>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</si>
  <si>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</si>
  <si>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</si>
  <si>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</si>
  <si>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</si>
  <si>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</si>
  <si>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</si>
  <si>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</si>
  <si>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</si>
  <si>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</si>
  <si>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</si>
  <si>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</si>
  <si>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</si>
  <si>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</si>
  <si>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</si>
  <si>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</si>
  <si>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</si>
  <si>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</si>
  <si>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</si>
  <si>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</si>
  <si>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</si>
  <si>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</si>
  <si>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</si>
  <si>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</si>
  <si>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</si>
  <si>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</si>
  <si>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</si>
  <si>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</si>
  <si>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</si>
  <si>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</si>
  <si>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</si>
  <si>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</si>
  <si>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</si>
  <si>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</si>
  <si>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</si>
  <si>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</si>
  <si>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</si>
  <si>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</si>
  <si>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</si>
  <si>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</si>
  <si>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</si>
  <si>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</si>
  <si>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</si>
  <si>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</si>
  <si>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</si>
  <si>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</si>
  <si>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</si>
  <si>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</si>
  <si>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</si>
  <si>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</si>
  <si>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</si>
  <si>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</si>
  <si>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</si>
  <si>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</si>
  <si>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</si>
  <si>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</si>
  <si>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</si>
  <si>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Nein</t>
  </si>
  <si>
    <t>Anteil der staatsgarantierten eigenen (oder von verbundenen Instituten begebenen) Emissionen (% von Gesamtdeckung)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</si>
</sst>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671282629.84216237</c:v>
                </c:pt>
                <c:pt idx="1">
                  <c:v>327560069.34122008</c:v>
                </c:pt>
                <c:pt idx="2">
                  <c:v>497141963.64618021</c:v>
                </c:pt>
                <c:pt idx="3">
                  <c:v>484282943.68349922</c:v>
                </c:pt>
                <c:pt idx="4">
                  <c:v>209090817.96735969</c:v>
                </c:pt>
                <c:pt idx="5">
                  <c:v>68145089.946670964</c:v>
                </c:pt>
                <c:pt idx="6">
                  <c:v>42936413.321986631</c:v>
                </c:pt>
                <c:pt idx="7">
                  <c:v>37032650.148763187</c:v>
                </c:pt>
                <c:pt idx="8">
                  <c:v>46658602.592777252</c:v>
                </c:pt>
                <c:pt idx="9">
                  <c:v>20161560.17620068</c:v>
                </c:pt>
                <c:pt idx="10">
                  <c:v>32279187.194765698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9-4106-B874-71D0A2509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557035678.16999996</c:v>
                </c:pt>
                <c:pt idx="1">
                  <c:v>848014296.79999995</c:v>
                </c:pt>
                <c:pt idx="2">
                  <c:v>294399401.61000001</c:v>
                </c:pt>
                <c:pt idx="3">
                  <c:v>372841780.45711535</c:v>
                </c:pt>
                <c:pt idx="4">
                  <c:v>369080770.8244707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2-4D72-8038-3D95A82FA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261127718.50944233</c:v>
                </c:pt>
                <c:pt idx="1">
                  <c:v>507227653.01347136</c:v>
                </c:pt>
                <c:pt idx="2">
                  <c:v>149412906.94311789</c:v>
                </c:pt>
                <c:pt idx="3">
                  <c:v>239022941.03055543</c:v>
                </c:pt>
                <c:pt idx="4">
                  <c:v>567286653.38499904</c:v>
                </c:pt>
                <c:pt idx="5">
                  <c:v>717294054.98000002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D-4B19-B2C8-144409EE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168282735.86012033</c:v>
                </c:pt>
                <c:pt idx="1">
                  <c:v>115059857.50988331</c:v>
                </c:pt>
                <c:pt idx="2">
                  <c:v>199747723.72355479</c:v>
                </c:pt>
                <c:pt idx="3">
                  <c:v>362443156.09043497</c:v>
                </c:pt>
                <c:pt idx="4">
                  <c:v>1595838454.6775928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9-4144-A5D6-0BF026B71B9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513000000</c:v>
                </c:pt>
                <c:pt idx="1">
                  <c:v>530000000</c:v>
                </c:pt>
                <c:pt idx="2">
                  <c:v>40000000</c:v>
                </c:pt>
                <c:pt idx="3">
                  <c:v>512086000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9-4144-A5D6-0BF026B71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B29" sqref="B29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6" t="s">
        <v>210</v>
      </c>
      <c r="D1" s="106"/>
      <c r="E1" s="106"/>
    </row>
    <row r="2" spans="1:5" x14ac:dyDescent="0.25">
      <c r="B2" s="2" t="s">
        <v>1</v>
      </c>
      <c r="D2" s="4">
        <v>44196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1.3481751013595059E-2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1625086000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2476755427.8615861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10515</v>
      </c>
      <c r="E17" s="10"/>
    </row>
    <row r="18" spans="2:5" ht="16.5" customHeight="1" x14ac:dyDescent="0.25">
      <c r="B18" s="10" t="s">
        <v>14</v>
      </c>
      <c r="C18" s="11"/>
      <c r="D18" s="14">
        <v>8255</v>
      </c>
      <c r="E18" s="10"/>
    </row>
    <row r="19" spans="2:5" ht="16.5" customHeight="1" x14ac:dyDescent="0.25">
      <c r="B19" s="10" t="s">
        <v>15</v>
      </c>
      <c r="C19" s="11"/>
      <c r="D19" s="14">
        <v>9358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300030.942200071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235544.97649658451</v>
      </c>
      <c r="E21" s="10"/>
    </row>
    <row r="22" spans="2:5" ht="16.5" customHeight="1" x14ac:dyDescent="0.25">
      <c r="B22" s="10" t="s">
        <v>174</v>
      </c>
      <c r="C22" s="11"/>
      <c r="D22" s="12">
        <v>3.6026207377393761E-3</v>
      </c>
      <c r="E22" s="10"/>
    </row>
    <row r="23" spans="2:5" ht="16.5" customHeight="1" x14ac:dyDescent="0.25">
      <c r="B23" s="10" t="s">
        <v>171</v>
      </c>
      <c r="C23" s="11"/>
      <c r="D23" s="12">
        <v>0.10894493683843141</v>
      </c>
      <c r="E23" s="10"/>
    </row>
    <row r="24" spans="2:5" ht="16.5" customHeight="1" x14ac:dyDescent="0.25">
      <c r="B24" s="10" t="s">
        <v>172</v>
      </c>
      <c r="C24" s="11"/>
      <c r="D24" s="12">
        <v>0.12721424696420536</v>
      </c>
      <c r="E24" s="10"/>
    </row>
    <row r="25" spans="2:5" ht="16.5" customHeight="1" x14ac:dyDescent="0.25">
      <c r="B25" s="15" t="s">
        <v>175</v>
      </c>
      <c r="C25" s="11"/>
      <c r="D25" s="12">
        <v>1.2790091126728305E-2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0.3914119626774773</v>
      </c>
      <c r="E27" s="10"/>
    </row>
    <row r="28" spans="2:5" ht="30" customHeight="1" x14ac:dyDescent="0.25">
      <c r="B28" s="105" t="s">
        <v>216</v>
      </c>
      <c r="C28" s="11"/>
      <c r="D28" s="12">
        <v>0</v>
      </c>
      <c r="E28" s="10"/>
    </row>
    <row r="29" spans="2:5" ht="16.5" customHeight="1" x14ac:dyDescent="0.25">
      <c r="B29" s="10" t="s">
        <v>18</v>
      </c>
      <c r="C29" s="11"/>
      <c r="D29" s="12">
        <f>IF(ISERROR(GESAMTBETRAG_DECKUNG/GESAMTBETRAG_EMISSIONEN),"",GESAMTBETRAG_DECKUNG/GESAMTBETRAG_EMISSIONEN -1)</f>
        <v>0.52407652755705603</v>
      </c>
      <c r="E29" s="10"/>
    </row>
    <row r="30" spans="2:5" ht="16.5" customHeight="1" x14ac:dyDescent="0.25">
      <c r="B30" s="10" t="s">
        <v>168</v>
      </c>
      <c r="C30" s="11"/>
      <c r="D30" s="12">
        <v>0.6951138693704354</v>
      </c>
      <c r="E30" s="10"/>
    </row>
    <row r="31" spans="2:5" ht="16.5" customHeight="1" x14ac:dyDescent="0.25">
      <c r="B31" s="10" t="s">
        <v>19</v>
      </c>
      <c r="C31" s="11"/>
      <c r="D31" s="14">
        <v>15</v>
      </c>
      <c r="E31" s="10"/>
    </row>
    <row r="32" spans="2:5" ht="16.5" customHeight="1" x14ac:dyDescent="0.25">
      <c r="B32" s="10" t="s">
        <v>20</v>
      </c>
      <c r="C32" s="11" t="s">
        <v>167</v>
      </c>
      <c r="D32" s="16">
        <f>IF(ANZAHL_EMISSIONEN&gt;0,GESAMTBETRAG_EMISSIONEN/ANZAHL_EMISSIONEN,"")</f>
        <v>108339066.66666667</v>
      </c>
      <c r="E32" s="10"/>
    </row>
    <row r="33" spans="2:5" ht="16.5" customHeight="1" x14ac:dyDescent="0.25">
      <c r="B33" s="10" t="s">
        <v>21</v>
      </c>
      <c r="C33" s="11"/>
      <c r="D33" s="12">
        <v>0.540577478</v>
      </c>
      <c r="E33" s="10"/>
    </row>
    <row r="34" spans="2:5" ht="16.5" customHeight="1" x14ac:dyDescent="0.25">
      <c r="B34" s="10" t="s">
        <v>22</v>
      </c>
      <c r="C34" s="10"/>
      <c r="D34" s="12">
        <v>0.48334240299999998</v>
      </c>
      <c r="E34" s="10"/>
    </row>
    <row r="35" spans="2:5" ht="5.25" customHeight="1" x14ac:dyDescent="0.25"/>
    <row r="36" spans="2:5" ht="25.5" customHeight="1" x14ac:dyDescent="0.25">
      <c r="B36" s="107" t="s">
        <v>169</v>
      </c>
      <c r="C36" s="107"/>
      <c r="D36" s="107"/>
      <c r="E36" s="107"/>
    </row>
    <row r="37" spans="2:5" x14ac:dyDescent="0.25">
      <c r="B37" s="107" t="s">
        <v>170</v>
      </c>
      <c r="C37" s="107"/>
      <c r="D37" s="107"/>
      <c r="E37" s="107"/>
    </row>
  </sheetData>
  <mergeCells count="3">
    <mergeCell ref="C1:E1"/>
    <mergeCell ref="B36:E36"/>
    <mergeCell ref="B37:E3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0"/>
  <sheetViews>
    <sheetView showGridLines="0" topLeftCell="A142" zoomScale="115" zoomScaleNormal="115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768355371.52291369</v>
      </c>
      <c r="D6" s="44">
        <f>SUM(D7:D8)</f>
        <v>9423</v>
      </c>
    </row>
    <row r="7" spans="1:10" x14ac:dyDescent="0.2">
      <c r="A7" s="41" t="s">
        <v>153</v>
      </c>
      <c r="B7" s="42" t="s">
        <v>148</v>
      </c>
      <c r="C7" s="43">
        <v>261127718.50944233</v>
      </c>
      <c r="D7" s="44">
        <v>6349</v>
      </c>
    </row>
    <row r="8" spans="1:10" x14ac:dyDescent="0.2">
      <c r="A8" s="41" t="s">
        <v>155</v>
      </c>
      <c r="B8" s="42" t="s">
        <v>149</v>
      </c>
      <c r="C8" s="43">
        <v>507227653.01347136</v>
      </c>
      <c r="D8" s="44">
        <v>3074</v>
      </c>
    </row>
    <row r="9" spans="1:10" x14ac:dyDescent="0.2">
      <c r="A9" s="41"/>
      <c r="B9" s="45" t="s">
        <v>31</v>
      </c>
      <c r="C9" s="43">
        <f>SUM(C10:C12)</f>
        <v>955722501.35867238</v>
      </c>
      <c r="D9" s="44">
        <f>SUM(D10:D12)</f>
        <v>1031</v>
      </c>
    </row>
    <row r="10" spans="1:10" x14ac:dyDescent="0.2">
      <c r="A10" s="41" t="s">
        <v>156</v>
      </c>
      <c r="B10" s="45" t="s">
        <v>150</v>
      </c>
      <c r="C10" s="43">
        <v>149412906.94311789</v>
      </c>
      <c r="D10" s="44">
        <v>397</v>
      </c>
    </row>
    <row r="11" spans="1:10" x14ac:dyDescent="0.2">
      <c r="A11" s="41" t="s">
        <v>157</v>
      </c>
      <c r="B11" s="45" t="s">
        <v>151</v>
      </c>
      <c r="C11" s="43">
        <v>239022941.03055543</v>
      </c>
      <c r="D11" s="44">
        <v>343</v>
      </c>
    </row>
    <row r="12" spans="1:10" x14ac:dyDescent="0.2">
      <c r="A12" s="41" t="s">
        <v>158</v>
      </c>
      <c r="B12" s="45" t="s">
        <v>152</v>
      </c>
      <c r="C12" s="43">
        <v>567286653.38499904</v>
      </c>
      <c r="D12" s="44">
        <v>291</v>
      </c>
    </row>
    <row r="13" spans="1:10" x14ac:dyDescent="0.2">
      <c r="A13" s="41" t="s">
        <v>159</v>
      </c>
      <c r="B13" s="45" t="s">
        <v>33</v>
      </c>
      <c r="C13" s="43">
        <v>717294054.98000002</v>
      </c>
      <c r="D13" s="44">
        <v>58</v>
      </c>
    </row>
    <row r="14" spans="1:10" s="39" customFormat="1" x14ac:dyDescent="0.2">
      <c r="A14" s="37"/>
      <c r="B14" s="61" t="s">
        <v>34</v>
      </c>
      <c r="C14" s="62">
        <f>C6+C9+C13</f>
        <v>2441371927.8615861</v>
      </c>
      <c r="D14" s="63">
        <f>D6+D9+D13</f>
        <v>10512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>
        <v>0</v>
      </c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2410146558.4299998</v>
      </c>
      <c r="F23" s="17" t="s">
        <v>39</v>
      </c>
      <c r="G23" s="47"/>
      <c r="H23" s="49">
        <v>1625086000</v>
      </c>
    </row>
    <row r="24" spans="1:10" x14ac:dyDescent="0.2">
      <c r="B24" s="17" t="s">
        <v>40</v>
      </c>
      <c r="C24" s="47"/>
      <c r="D24" s="49">
        <v>30617569.431586049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135600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472200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2441371927.8615861</v>
      </c>
      <c r="E28" s="38"/>
      <c r="F28" s="68" t="s">
        <v>34</v>
      </c>
      <c r="G28" s="69"/>
      <c r="H28" s="70">
        <f>SUM(H23:H27)</f>
        <v>1625086000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671282629.84216237</v>
      </c>
      <c r="D33" s="19">
        <f>IF(($C$44=0),0,(C33/$C$44))</f>
        <v>0.27550289903869229</v>
      </c>
    </row>
    <row r="34" spans="2:10" x14ac:dyDescent="0.2">
      <c r="B34" s="17" t="s">
        <v>160</v>
      </c>
      <c r="C34" s="18">
        <v>327560069.34122008</v>
      </c>
      <c r="D34" s="19">
        <f t="shared" ref="D34:D43" si="0">IF(($C$44=0),0,(C34/$C$44))</f>
        <v>0.13443480391268289</v>
      </c>
    </row>
    <row r="35" spans="2:10" x14ac:dyDescent="0.2">
      <c r="B35" s="17" t="s">
        <v>161</v>
      </c>
      <c r="C35" s="18">
        <v>497141963.64618021</v>
      </c>
      <c r="D35" s="19">
        <f t="shared" si="0"/>
        <v>0.2040333625949996</v>
      </c>
    </row>
    <row r="36" spans="2:10" x14ac:dyDescent="0.2">
      <c r="B36" s="17" t="s">
        <v>162</v>
      </c>
      <c r="C36" s="18">
        <v>484282943.68349922</v>
      </c>
      <c r="D36" s="19">
        <f t="shared" si="0"/>
        <v>0.19875585782871655</v>
      </c>
    </row>
    <row r="37" spans="2:10" x14ac:dyDescent="0.2">
      <c r="B37" s="17" t="s">
        <v>163</v>
      </c>
      <c r="C37" s="18">
        <v>209090817.96735969</v>
      </c>
      <c r="D37" s="19">
        <f t="shared" si="0"/>
        <v>8.5813521684485847E-2</v>
      </c>
    </row>
    <row r="38" spans="2:10" x14ac:dyDescent="0.2">
      <c r="B38" s="17" t="s">
        <v>164</v>
      </c>
      <c r="C38" s="18">
        <v>68145089.946670964</v>
      </c>
      <c r="D38" s="19">
        <f t="shared" si="0"/>
        <v>2.7967608576397449E-2</v>
      </c>
    </row>
    <row r="39" spans="2:10" x14ac:dyDescent="0.2">
      <c r="B39" s="17" t="s">
        <v>165</v>
      </c>
      <c r="C39" s="18">
        <v>42936413.321986631</v>
      </c>
      <c r="D39" s="19">
        <f t="shared" si="0"/>
        <v>1.7621648198035758E-2</v>
      </c>
    </row>
    <row r="40" spans="2:10" x14ac:dyDescent="0.2">
      <c r="B40" s="17" t="s">
        <v>53</v>
      </c>
      <c r="C40" s="18">
        <v>37032650.148763187</v>
      </c>
      <c r="D40" s="19">
        <f t="shared" si="0"/>
        <v>1.5198668968194275E-2</v>
      </c>
    </row>
    <row r="41" spans="2:10" x14ac:dyDescent="0.2">
      <c r="B41" s="17" t="s">
        <v>54</v>
      </c>
      <c r="C41" s="18">
        <v>46658602.592777252</v>
      </c>
      <c r="D41" s="19">
        <f t="shared" si="0"/>
        <v>1.9149281849326051E-2</v>
      </c>
    </row>
    <row r="42" spans="2:10" x14ac:dyDescent="0.2">
      <c r="B42" s="17" t="s">
        <v>55</v>
      </c>
      <c r="C42" s="18">
        <v>20161560.17620068</v>
      </c>
      <c r="D42" s="19">
        <f t="shared" si="0"/>
        <v>8.274559821386071E-3</v>
      </c>
    </row>
    <row r="43" spans="2:10" x14ac:dyDescent="0.2">
      <c r="B43" s="17" t="s">
        <v>199</v>
      </c>
      <c r="C43" s="18">
        <v>32279187.194765698</v>
      </c>
      <c r="D43" s="19">
        <f t="shared" si="0"/>
        <v>1.3247787527083164E-2</v>
      </c>
    </row>
    <row r="44" spans="2:10" s="39" customFormat="1" x14ac:dyDescent="0.2">
      <c r="B44" s="64" t="s">
        <v>34</v>
      </c>
      <c r="C44" s="62">
        <f>SUM(C33:C43)</f>
        <v>2436571927.8615861</v>
      </c>
      <c r="D44" s="71">
        <f>SUM(D33:D43)</f>
        <v>1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533157541.12915534</v>
      </c>
      <c r="D47" s="19">
        <f>IF(($C$58=0),0,(C47/$C$58))</f>
        <v>0.29896206912578444</v>
      </c>
      <c r="F47" s="17" t="s">
        <v>200</v>
      </c>
      <c r="G47" s="18">
        <v>138125088.71300709</v>
      </c>
      <c r="H47" s="19">
        <f>IF(($G$58=0),0,(G47/$G$58))</f>
        <v>0.21145583642449944</v>
      </c>
    </row>
    <row r="48" spans="2:10" x14ac:dyDescent="0.2">
      <c r="B48" s="17" t="s">
        <v>47</v>
      </c>
      <c r="C48" s="18">
        <v>254828860.48946151</v>
      </c>
      <c r="D48" s="19">
        <f t="shared" ref="D48:D57" si="1">IF(($C$58=0),0,(C48/$C$58))</f>
        <v>0.14289240520456215</v>
      </c>
      <c r="F48" s="17" t="s">
        <v>47</v>
      </c>
      <c r="G48" s="18">
        <v>72731208.85175854</v>
      </c>
      <c r="H48" s="19">
        <f t="shared" ref="H48:H56" si="2">IF(($G$58=0),0,(G48/$G$58))</f>
        <v>0.11134428035639911</v>
      </c>
    </row>
    <row r="49" spans="1:10" x14ac:dyDescent="0.2">
      <c r="B49" s="17" t="s">
        <v>48</v>
      </c>
      <c r="C49" s="18">
        <v>318555964.52368033</v>
      </c>
      <c r="D49" s="19">
        <f t="shared" si="1"/>
        <v>0.17862665898837743</v>
      </c>
      <c r="F49" s="17" t="s">
        <v>48</v>
      </c>
      <c r="G49" s="18">
        <v>178585999.12249997</v>
      </c>
      <c r="H49" s="19">
        <f>IF(($G$58=0),0,(G49/$G$58))</f>
        <v>0.27339748462798308</v>
      </c>
    </row>
    <row r="50" spans="1:10" x14ac:dyDescent="0.2">
      <c r="B50" s="17" t="s">
        <v>49</v>
      </c>
      <c r="C50" s="18">
        <v>290988791.00517666</v>
      </c>
      <c r="D50" s="19">
        <f t="shared" si="1"/>
        <v>0.16316867781158131</v>
      </c>
      <c r="F50" s="17" t="s">
        <v>49</v>
      </c>
      <c r="G50" s="18">
        <v>193294152.67832255</v>
      </c>
      <c r="H50" s="19">
        <f t="shared" si="2"/>
        <v>0.29591421161353876</v>
      </c>
    </row>
    <row r="51" spans="1:10" x14ac:dyDescent="0.2">
      <c r="B51" s="17" t="s">
        <v>50</v>
      </c>
      <c r="C51" s="18">
        <v>184490477.92031208</v>
      </c>
      <c r="D51" s="19">
        <f t="shared" si="1"/>
        <v>0.10345095165727029</v>
      </c>
      <c r="F51" s="17" t="s">
        <v>50</v>
      </c>
      <c r="G51" s="18">
        <v>24600340.047047619</v>
      </c>
      <c r="H51" s="19">
        <f t="shared" si="2"/>
        <v>3.7660685176347027E-2</v>
      </c>
    </row>
    <row r="52" spans="1:10" x14ac:dyDescent="0.2">
      <c r="B52" s="17" t="s">
        <v>51</v>
      </c>
      <c r="C52" s="18">
        <v>54193083.974993527</v>
      </c>
      <c r="D52" s="19">
        <f t="shared" si="1"/>
        <v>3.0388159723218962E-2</v>
      </c>
      <c r="F52" s="17" t="s">
        <v>51</v>
      </c>
      <c r="G52" s="18">
        <v>13952005.971677439</v>
      </c>
      <c r="H52" s="19">
        <f t="shared" si="2"/>
        <v>2.1359139892902335E-2</v>
      </c>
    </row>
    <row r="53" spans="1:10" x14ac:dyDescent="0.2">
      <c r="B53" s="17" t="s">
        <v>52</v>
      </c>
      <c r="C53" s="18">
        <v>42461222.511986628</v>
      </c>
      <c r="D53" s="19">
        <f t="shared" si="1"/>
        <v>2.3809650920268453E-2</v>
      </c>
      <c r="F53" s="17" t="s">
        <v>52</v>
      </c>
      <c r="G53" s="18">
        <v>475190.81</v>
      </c>
      <c r="H53" s="19">
        <f t="shared" si="2"/>
        <v>7.274700861808252E-4</v>
      </c>
    </row>
    <row r="54" spans="1:10" x14ac:dyDescent="0.2">
      <c r="B54" s="17" t="s">
        <v>53</v>
      </c>
      <c r="C54" s="18">
        <v>21491357.408763189</v>
      </c>
      <c r="D54" s="19">
        <f t="shared" si="1"/>
        <v>1.2051035920148683E-2</v>
      </c>
      <c r="F54" s="17" t="s">
        <v>53</v>
      </c>
      <c r="G54" s="18">
        <v>15541292.74</v>
      </c>
      <c r="H54" s="19">
        <f t="shared" si="2"/>
        <v>2.3792180595683728E-2</v>
      </c>
    </row>
    <row r="55" spans="1:10" x14ac:dyDescent="0.2">
      <c r="B55" s="17" t="s">
        <v>54</v>
      </c>
      <c r="C55" s="18">
        <v>36981162.592761971</v>
      </c>
      <c r="D55" s="19">
        <f t="shared" si="1"/>
        <v>2.0736769218332996E-2</v>
      </c>
      <c r="F55" s="17" t="s">
        <v>54</v>
      </c>
      <c r="G55" s="18">
        <v>9677440.0000152793</v>
      </c>
      <c r="H55" s="19">
        <f t="shared" si="2"/>
        <v>1.481520257266945E-2</v>
      </c>
    </row>
    <row r="56" spans="1:10" x14ac:dyDescent="0.2">
      <c r="B56" s="17" t="s">
        <v>55</v>
      </c>
      <c r="C56" s="18">
        <v>19780560.166200679</v>
      </c>
      <c r="D56" s="19">
        <f t="shared" si="1"/>
        <v>1.1091725689990511E-2</v>
      </c>
      <c r="F56" s="17" t="s">
        <v>55</v>
      </c>
      <c r="G56" s="18">
        <v>381000.01</v>
      </c>
      <c r="H56" s="19">
        <f t="shared" si="2"/>
        <v>5.8327329627775259E-4</v>
      </c>
    </row>
    <row r="57" spans="1:10" x14ac:dyDescent="0.2">
      <c r="B57" s="17" t="s">
        <v>199</v>
      </c>
      <c r="C57" s="18">
        <v>26432803.034066729</v>
      </c>
      <c r="D57" s="19">
        <f t="shared" si="1"/>
        <v>1.4821895740464778E-2</v>
      </c>
      <c r="F57" s="17" t="s">
        <v>199</v>
      </c>
      <c r="G57" s="18">
        <v>5846384.1606989698</v>
      </c>
      <c r="H57" s="19">
        <f>IF(($G$58=0),0,(G57/$G$58))</f>
        <v>8.9502353575185746E-3</v>
      </c>
    </row>
    <row r="58" spans="1:10" s="39" customFormat="1" x14ac:dyDescent="0.2">
      <c r="B58" s="64" t="s">
        <v>34</v>
      </c>
      <c r="C58" s="62">
        <f>SUM(C47:C57)</f>
        <v>1783361824.7565587</v>
      </c>
      <c r="D58" s="71">
        <f>SUM(D47:D57)</f>
        <v>0.99999999999999989</v>
      </c>
      <c r="E58" s="38"/>
      <c r="F58" s="64" t="s">
        <v>34</v>
      </c>
      <c r="G58" s="62">
        <f>SUM(G47:G57)</f>
        <v>653210103.10502744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2441371927.8615861</v>
      </c>
      <c r="D64" s="50">
        <f>SUM(D65:D92)</f>
        <v>1</v>
      </c>
    </row>
    <row r="65" spans="2:4" outlineLevel="1" x14ac:dyDescent="0.2">
      <c r="B65" s="17" t="s">
        <v>63</v>
      </c>
      <c r="C65" s="18">
        <v>16739839.09</v>
      </c>
      <c r="D65" s="19">
        <f>IF(($C$99=0),0,(C65/$C$99))</f>
        <v>6.8567344856228177E-3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225056196.69999999</v>
      </c>
      <c r="D68" s="19">
        <f t="shared" si="3"/>
        <v>9.2184314127478406E-2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114403862.58</v>
      </c>
      <c r="D80" s="19">
        <f t="shared" si="3"/>
        <v>4.68604808937109E-2</v>
      </c>
    </row>
    <row r="81" spans="2:4" outlineLevel="1" x14ac:dyDescent="0.2">
      <c r="B81" s="17" t="s">
        <v>78</v>
      </c>
      <c r="C81" s="18">
        <v>2085172029.4915862</v>
      </c>
      <c r="D81" s="19">
        <f t="shared" si="3"/>
        <v>0.85409847049318788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2441371927.8615861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14" t="s">
        <v>145</v>
      </c>
      <c r="H102" s="115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6">
        <f>IF(($C$99=0),0,(C103/$C$99))</f>
        <v>0</v>
      </c>
      <c r="H103" s="117"/>
    </row>
    <row r="104" spans="2:8" ht="15" customHeight="1" x14ac:dyDescent="0.2">
      <c r="B104" s="17" t="s">
        <v>98</v>
      </c>
      <c r="C104" s="18">
        <v>554087267.14207745</v>
      </c>
      <c r="D104" s="45"/>
      <c r="E104" s="45"/>
      <c r="F104" s="51">
        <f t="shared" ref="F104:F112" si="4">IF(($C$113=0),0,(C104/$C$113))</f>
        <v>0.26572736412408954</v>
      </c>
      <c r="G104" s="116">
        <f t="shared" ref="G104:G112" si="5">IF(($C$99=0),0,(C104/$C$99))</f>
        <v>0.22695733526657128</v>
      </c>
      <c r="H104" s="117"/>
    </row>
    <row r="105" spans="2:8" ht="15" customHeight="1" x14ac:dyDescent="0.2">
      <c r="B105" s="17" t="s">
        <v>99</v>
      </c>
      <c r="C105" s="18">
        <v>1308518525.2246134</v>
      </c>
      <c r="D105" s="45"/>
      <c r="E105" s="45"/>
      <c r="F105" s="51">
        <f t="shared" si="4"/>
        <v>0.62753504589434816</v>
      </c>
      <c r="G105" s="116">
        <f t="shared" si="5"/>
        <v>0.53597672287923515</v>
      </c>
      <c r="H105" s="117"/>
    </row>
    <row r="106" spans="2:8" ht="15" customHeight="1" x14ac:dyDescent="0.2">
      <c r="B106" s="17" t="s">
        <v>100</v>
      </c>
      <c r="C106" s="18">
        <v>57711646.48325102</v>
      </c>
      <c r="D106" s="45"/>
      <c r="E106" s="45"/>
      <c r="F106" s="51">
        <f t="shared" si="4"/>
        <v>2.7677163163042466E-2</v>
      </c>
      <c r="G106" s="116">
        <f t="shared" si="5"/>
        <v>2.3639022725144971E-2</v>
      </c>
      <c r="H106" s="117"/>
    </row>
    <row r="107" spans="2:8" ht="15" customHeight="1" x14ac:dyDescent="0.2">
      <c r="B107" s="17" t="s">
        <v>101</v>
      </c>
      <c r="C107" s="18">
        <v>3396953.49</v>
      </c>
      <c r="D107" s="45"/>
      <c r="E107" s="45"/>
      <c r="F107" s="51">
        <f t="shared" si="4"/>
        <v>1.629099873753945E-3</v>
      </c>
      <c r="G107" s="116">
        <f t="shared" si="5"/>
        <v>1.3914117104538899E-3</v>
      </c>
      <c r="H107" s="117"/>
    </row>
    <row r="108" spans="2:8" ht="15" customHeight="1" x14ac:dyDescent="0.2">
      <c r="B108" s="17" t="s">
        <v>102</v>
      </c>
      <c r="C108" s="18">
        <v>7384357.00882228</v>
      </c>
      <c r="D108" s="45"/>
      <c r="E108" s="45"/>
      <c r="F108" s="51">
        <f t="shared" si="4"/>
        <v>3.5413658462619796E-3</v>
      </c>
      <c r="G108" s="116">
        <f t="shared" si="5"/>
        <v>3.0246751527491706E-3</v>
      </c>
      <c r="H108" s="117"/>
    </row>
    <row r="109" spans="2:8" ht="15" customHeight="1" x14ac:dyDescent="0.2">
      <c r="B109" s="17" t="s">
        <v>103</v>
      </c>
      <c r="C109" s="18">
        <v>84407947.017553404</v>
      </c>
      <c r="D109" s="45"/>
      <c r="E109" s="45"/>
      <c r="F109" s="51">
        <f t="shared" si="4"/>
        <v>4.0480087889023741E-2</v>
      </c>
      <c r="G109" s="116">
        <f t="shared" si="5"/>
        <v>3.4573981151444992E-2</v>
      </c>
      <c r="H109" s="117"/>
    </row>
    <row r="110" spans="2:8" ht="15" customHeight="1" x14ac:dyDescent="0.2">
      <c r="B110" s="17" t="s">
        <v>104</v>
      </c>
      <c r="C110" s="18">
        <v>4473996.8167327698</v>
      </c>
      <c r="D110" s="45"/>
      <c r="E110" s="45"/>
      <c r="F110" s="51">
        <f t="shared" si="4"/>
        <v>2.1456247990357109E-3</v>
      </c>
      <c r="G110" s="116">
        <f t="shared" si="5"/>
        <v>1.8325748591086542E-3</v>
      </c>
      <c r="H110" s="117"/>
    </row>
    <row r="111" spans="2:8" ht="15" customHeight="1" x14ac:dyDescent="0.2">
      <c r="B111" s="17" t="s">
        <v>105</v>
      </c>
      <c r="C111" s="18">
        <v>64951336.308535688</v>
      </c>
      <c r="D111" s="45"/>
      <c r="E111" s="45"/>
      <c r="F111" s="51">
        <f t="shared" si="4"/>
        <v>3.1149149993332854E-2</v>
      </c>
      <c r="G111" s="116">
        <f t="shared" si="5"/>
        <v>2.6604441366468484E-2</v>
      </c>
      <c r="H111" s="117"/>
    </row>
    <row r="112" spans="2:8" ht="15" customHeight="1" x14ac:dyDescent="0.2">
      <c r="B112" s="17" t="s">
        <v>106</v>
      </c>
      <c r="C112" s="18">
        <v>240000</v>
      </c>
      <c r="D112" s="45"/>
      <c r="E112" s="45"/>
      <c r="F112" s="51">
        <f t="shared" si="4"/>
        <v>1.150984171116652E-4</v>
      </c>
      <c r="G112" s="116">
        <f t="shared" si="5"/>
        <v>9.8305382011260205E-5</v>
      </c>
      <c r="H112" s="117"/>
    </row>
    <row r="113" spans="1:9" ht="15" customHeight="1" x14ac:dyDescent="0.2">
      <c r="B113" s="64" t="s">
        <v>34</v>
      </c>
      <c r="C113" s="62">
        <f>SUM(C103:C112)</f>
        <v>2085172029.491586</v>
      </c>
      <c r="D113" s="75"/>
      <c r="E113" s="75"/>
      <c r="F113" s="76">
        <f>SUM(F103:F112)</f>
        <v>0.99999999999999989</v>
      </c>
      <c r="G113" s="122">
        <f>SUM(G103:H112)</f>
        <v>0.85409847049318777</v>
      </c>
      <c r="H113" s="123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10" t="s">
        <v>109</v>
      </c>
      <c r="C117" s="111"/>
      <c r="D117" s="65"/>
      <c r="E117" s="65"/>
      <c r="F117" s="65" t="s">
        <v>28</v>
      </c>
      <c r="G117" s="126" t="s">
        <v>46</v>
      </c>
      <c r="H117" s="127"/>
    </row>
    <row r="118" spans="1:9" ht="15" customHeight="1" x14ac:dyDescent="0.2">
      <c r="B118" s="112" t="s">
        <v>192</v>
      </c>
      <c r="C118" s="113"/>
      <c r="D118" s="47"/>
      <c r="E118" s="47"/>
      <c r="F118" s="46">
        <f>SUM(F119:F121)</f>
        <v>1783361824.7565587</v>
      </c>
      <c r="G118" s="124">
        <f>SUM(G119:H121)</f>
        <v>0.73047527269579815</v>
      </c>
      <c r="H118" s="125"/>
    </row>
    <row r="119" spans="1:9" ht="15" customHeight="1" x14ac:dyDescent="0.2">
      <c r="B119" s="108" t="s">
        <v>193</v>
      </c>
      <c r="C119" s="109"/>
      <c r="D119" s="47"/>
      <c r="E119" s="47"/>
      <c r="F119" s="18">
        <v>947017402.48772752</v>
      </c>
      <c r="G119" s="116">
        <f>IF(($F$130=0),0,(F119/$F$130))</f>
        <v>0.38790378134528086</v>
      </c>
      <c r="H119" s="117"/>
    </row>
    <row r="120" spans="1:9" ht="12.75" customHeight="1" x14ac:dyDescent="0.2">
      <c r="B120" s="108" t="s">
        <v>191</v>
      </c>
      <c r="C120" s="109"/>
      <c r="D120" s="47"/>
      <c r="E120" s="47"/>
      <c r="F120" s="18">
        <v>732988501.52147186</v>
      </c>
      <c r="G120" s="116">
        <f t="shared" ref="G120:G129" si="6">IF(($F$130=0),0,(F120/$F$130))</f>
        <v>0.30023631104970611</v>
      </c>
      <c r="H120" s="117"/>
    </row>
    <row r="121" spans="1:9" x14ac:dyDescent="0.2">
      <c r="B121" s="52" t="s">
        <v>194</v>
      </c>
      <c r="C121" s="53"/>
      <c r="D121" s="47"/>
      <c r="E121" s="47"/>
      <c r="F121" s="18">
        <v>103355920.74735938</v>
      </c>
      <c r="G121" s="116">
        <f t="shared" si="6"/>
        <v>4.2335180300811237E-2</v>
      </c>
      <c r="H121" s="117"/>
    </row>
    <row r="122" spans="1:9" x14ac:dyDescent="0.2">
      <c r="B122" s="112" t="s">
        <v>110</v>
      </c>
      <c r="C122" s="113"/>
      <c r="D122" s="47"/>
      <c r="E122" s="47"/>
      <c r="F122" s="46">
        <f>SUM(F123:F129)</f>
        <v>658010103.10502744</v>
      </c>
      <c r="G122" s="124">
        <f>SUM(G123:H129)</f>
        <v>0.26952472730420179</v>
      </c>
      <c r="H122" s="125"/>
    </row>
    <row r="123" spans="1:9" x14ac:dyDescent="0.2">
      <c r="B123" s="108" t="s">
        <v>186</v>
      </c>
      <c r="C123" s="109"/>
      <c r="D123" s="47"/>
      <c r="E123" s="47"/>
      <c r="F123" s="18">
        <v>125760999.70740081</v>
      </c>
      <c r="G123" s="116">
        <f t="shared" si="6"/>
        <v>5.1512429659808415E-2</v>
      </c>
      <c r="H123" s="117"/>
    </row>
    <row r="124" spans="1:9" x14ac:dyDescent="0.2">
      <c r="B124" s="108" t="s">
        <v>187</v>
      </c>
      <c r="C124" s="109"/>
      <c r="D124" s="47"/>
      <c r="E124" s="47"/>
      <c r="F124" s="18">
        <v>135126669.01101354</v>
      </c>
      <c r="G124" s="116">
        <f t="shared" si="6"/>
        <v>5.5348661737653342E-2</v>
      </c>
      <c r="H124" s="117"/>
    </row>
    <row r="125" spans="1:9" x14ac:dyDescent="0.2">
      <c r="B125" s="108" t="s">
        <v>188</v>
      </c>
      <c r="C125" s="109"/>
      <c r="D125" s="47"/>
      <c r="E125" s="47"/>
      <c r="F125" s="18">
        <v>74918530.439327896</v>
      </c>
      <c r="G125" s="116">
        <f t="shared" si="6"/>
        <v>3.0687061477334809E-2</v>
      </c>
      <c r="H125" s="117"/>
    </row>
    <row r="126" spans="1:9" x14ac:dyDescent="0.2">
      <c r="B126" s="108" t="s">
        <v>189</v>
      </c>
      <c r="C126" s="109"/>
      <c r="D126" s="47"/>
      <c r="E126" s="47"/>
      <c r="F126" s="18">
        <v>15162319.43877355</v>
      </c>
      <c r="G126" s="116">
        <f t="shared" si="6"/>
        <v>6.2105733525224588E-3</v>
      </c>
      <c r="H126" s="117"/>
    </row>
    <row r="127" spans="1:9" x14ac:dyDescent="0.2">
      <c r="B127" s="108" t="s">
        <v>190</v>
      </c>
      <c r="C127" s="109"/>
      <c r="D127" s="47"/>
      <c r="E127" s="47"/>
      <c r="F127" s="18">
        <v>194948376.08474961</v>
      </c>
      <c r="G127" s="116">
        <f t="shared" si="6"/>
        <v>7.9851977431192211E-2</v>
      </c>
      <c r="H127" s="117"/>
    </row>
    <row r="128" spans="1:9" x14ac:dyDescent="0.2">
      <c r="B128" s="108" t="s">
        <v>201</v>
      </c>
      <c r="C128" s="109"/>
      <c r="D128" s="47"/>
      <c r="E128" s="47"/>
      <c r="F128" s="18">
        <v>53856995.133565597</v>
      </c>
      <c r="G128" s="116">
        <f t="shared" si="6"/>
        <v>2.2060135335765615E-2</v>
      </c>
      <c r="H128" s="117"/>
    </row>
    <row r="129" spans="1:10" x14ac:dyDescent="0.2">
      <c r="B129" s="108" t="s">
        <v>202</v>
      </c>
      <c r="C129" s="109"/>
      <c r="D129" s="47"/>
      <c r="E129" s="47"/>
      <c r="F129" s="18">
        <v>58236213.290196419</v>
      </c>
      <c r="G129" s="116">
        <f t="shared" si="6"/>
        <v>2.3853888309924947E-2</v>
      </c>
      <c r="H129" s="117"/>
    </row>
    <row r="130" spans="1:10" ht="15" customHeight="1" x14ac:dyDescent="0.2">
      <c r="B130" s="110" t="s">
        <v>34</v>
      </c>
      <c r="C130" s="111"/>
      <c r="D130" s="69"/>
      <c r="E130" s="69"/>
      <c r="F130" s="62">
        <f>F118+F122</f>
        <v>2441371927.8615861</v>
      </c>
      <c r="G130" s="122">
        <f>G118+G122</f>
        <v>1</v>
      </c>
      <c r="H130" s="123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19">
        <v>4.2995949570000001</v>
      </c>
      <c r="H134" s="120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557035678.16999996</v>
      </c>
      <c r="D137" s="19">
        <f>IF(($C$142=0),0,(C137/$C$142))</f>
        <v>0.22816502140168016</v>
      </c>
    </row>
    <row r="138" spans="1:10" x14ac:dyDescent="0.2">
      <c r="B138" s="17" t="s">
        <v>114</v>
      </c>
      <c r="C138" s="18">
        <v>848014296.79999995</v>
      </c>
      <c r="D138" s="19">
        <f>IF(($C$142=0),0,(C138/$C$142))</f>
        <v>0.34735153915805911</v>
      </c>
    </row>
    <row r="139" spans="1:10" x14ac:dyDescent="0.2">
      <c r="B139" s="17" t="s">
        <v>115</v>
      </c>
      <c r="C139" s="18">
        <v>294399401.61000001</v>
      </c>
      <c r="D139" s="19">
        <f>IF(($C$142=0),0,(C139/$C$142))</f>
        <v>0.1205876901631561</v>
      </c>
    </row>
    <row r="140" spans="1:10" x14ac:dyDescent="0.2">
      <c r="B140" s="17" t="s">
        <v>116</v>
      </c>
      <c r="C140" s="18">
        <v>372841780.45711535</v>
      </c>
      <c r="D140" s="19">
        <f>IF(($C$142=0),0,(C140/$C$142))</f>
        <v>0.1527181402399797</v>
      </c>
    </row>
    <row r="141" spans="1:10" x14ac:dyDescent="0.2">
      <c r="B141" s="17" t="s">
        <v>117</v>
      </c>
      <c r="C141" s="18">
        <v>369080770.8244707</v>
      </c>
      <c r="D141" s="19">
        <f>IF(($C$142=0),0,(C141/$C$142))</f>
        <v>0.15117760903712488</v>
      </c>
    </row>
    <row r="142" spans="1:10" x14ac:dyDescent="0.2">
      <c r="B142" s="64" t="s">
        <v>34</v>
      </c>
      <c r="C142" s="62">
        <f>SUM(C137:C141)</f>
        <v>2441371927.8615861</v>
      </c>
      <c r="D142" s="71">
        <f>SUM(D137:D141)</f>
        <v>0.99999999999999978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322447901.81</v>
      </c>
      <c r="D145" s="19">
        <f>IF(($C$150=0),0,(C145/$C$150))</f>
        <v>0.18080901886189943</v>
      </c>
      <c r="F145" s="17" t="s">
        <v>113</v>
      </c>
      <c r="G145" s="18">
        <v>234587776.36000001</v>
      </c>
      <c r="H145" s="19">
        <f>IF(($G$150=0),0,(G145/$G$150))</f>
        <v>0.35651090348464848</v>
      </c>
    </row>
    <row r="146" spans="1:9" x14ac:dyDescent="0.2">
      <c r="B146" s="17" t="s">
        <v>114</v>
      </c>
      <c r="C146" s="18">
        <v>581539949.00999999</v>
      </c>
      <c r="D146" s="19">
        <f>IF(($C$150=0),0,(C146/$C$150))</f>
        <v>0.32609195786131862</v>
      </c>
      <c r="F146" s="17" t="s">
        <v>114</v>
      </c>
      <c r="G146" s="18">
        <v>266474347.78999999</v>
      </c>
      <c r="H146" s="19">
        <f>IF(($G$150=0),0,(G146/$G$150))</f>
        <v>0.40496999443102322</v>
      </c>
    </row>
    <row r="147" spans="1:9" x14ac:dyDescent="0.2">
      <c r="B147" s="17" t="s">
        <v>115</v>
      </c>
      <c r="C147" s="18">
        <v>232759531.83167601</v>
      </c>
      <c r="D147" s="19">
        <f>IF(($C$150=0),0,(C147/$C$150))</f>
        <v>0.13051727843476144</v>
      </c>
      <c r="F147" s="17" t="s">
        <v>115</v>
      </c>
      <c r="G147" s="18">
        <v>61639869.778324023</v>
      </c>
      <c r="H147" s="19">
        <f>IF(($G$150=0),0,(G147/$G$150))</f>
        <v>9.3676175316240479E-2</v>
      </c>
    </row>
    <row r="148" spans="1:9" x14ac:dyDescent="0.2">
      <c r="B148" s="17" t="s">
        <v>116</v>
      </c>
      <c r="C148" s="18">
        <v>314170401.30105251</v>
      </c>
      <c r="D148" s="19">
        <f>IF(($C$150=0),0,(C148/$C$150))</f>
        <v>0.17616750394662001</v>
      </c>
      <c r="F148" s="17" t="s">
        <v>116</v>
      </c>
      <c r="G148" s="18">
        <v>58671379.156062812</v>
      </c>
      <c r="H148" s="19">
        <f>IF(($G$150=0),0,(G148/$G$150))</f>
        <v>8.916486065974287E-2</v>
      </c>
    </row>
    <row r="149" spans="1:9" x14ac:dyDescent="0.2">
      <c r="B149" s="17" t="s">
        <v>117</v>
      </c>
      <c r="C149" s="18">
        <v>332444040.80383015</v>
      </c>
      <c r="D149" s="19">
        <f>IF(($C$150=0),0,(C149/$C$150))</f>
        <v>0.18641424089540051</v>
      </c>
      <c r="F149" s="17" t="s">
        <v>117</v>
      </c>
      <c r="G149" s="18">
        <v>36636730.020640589</v>
      </c>
      <c r="H149" s="19">
        <f>IF(($G$150=0),0,(G149/$G$150))</f>
        <v>5.5678066108344942E-2</v>
      </c>
    </row>
    <row r="150" spans="1:9" x14ac:dyDescent="0.2">
      <c r="B150" s="64" t="s">
        <v>34</v>
      </c>
      <c r="C150" s="62">
        <f>SUM(C145:C149)</f>
        <v>1783361824.7565587</v>
      </c>
      <c r="D150" s="71">
        <f>SUM(D145:D149)</f>
        <v>0.99999999999999989</v>
      </c>
      <c r="F150" s="64" t="s">
        <v>34</v>
      </c>
      <c r="G150" s="62">
        <f>SUM(G145:G149)</f>
        <v>658010103.10502744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18" t="s">
        <v>208</v>
      </c>
      <c r="C156" s="109"/>
      <c r="D156" s="109"/>
      <c r="E156" s="109"/>
      <c r="F156" s="109"/>
      <c r="G156" s="109"/>
      <c r="H156" s="28">
        <v>9.7636521999999992</v>
      </c>
    </row>
    <row r="157" spans="1:9" x14ac:dyDescent="0.2">
      <c r="B157" s="108" t="s">
        <v>209</v>
      </c>
      <c r="C157" s="109"/>
      <c r="D157" s="109"/>
      <c r="E157" s="109"/>
      <c r="F157" s="109"/>
      <c r="G157" s="109"/>
      <c r="H157" s="28">
        <v>16.39842767</v>
      </c>
    </row>
    <row r="158" spans="1:9" x14ac:dyDescent="0.2">
      <c r="B158" s="118" t="s">
        <v>178</v>
      </c>
      <c r="C158" s="121"/>
      <c r="D158" s="121"/>
      <c r="E158" s="121"/>
      <c r="F158" s="121"/>
      <c r="G158" s="121"/>
      <c r="H158" s="28">
        <v>3.1385635000000001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18" t="s">
        <v>208</v>
      </c>
      <c r="C161" s="109"/>
      <c r="D161" s="109"/>
      <c r="E161" s="109"/>
      <c r="F161" s="109"/>
      <c r="G161" s="109"/>
      <c r="H161" s="28">
        <v>5.9982784599999999</v>
      </c>
    </row>
    <row r="162" spans="2:8" x14ac:dyDescent="0.2">
      <c r="B162" s="108" t="s">
        <v>209</v>
      </c>
      <c r="C162" s="109"/>
      <c r="D162" s="109"/>
      <c r="E162" s="109"/>
      <c r="F162" s="109"/>
      <c r="G162" s="109"/>
      <c r="H162" s="28">
        <v>8.7488373599999996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18" t="s">
        <v>208</v>
      </c>
      <c r="C165" s="109"/>
      <c r="D165" s="109"/>
      <c r="E165" s="109"/>
      <c r="F165" s="109"/>
      <c r="G165" s="109"/>
      <c r="H165" s="28">
        <v>11.15296867</v>
      </c>
    </row>
    <row r="166" spans="2:8" x14ac:dyDescent="0.2">
      <c r="B166" s="108" t="s">
        <v>209</v>
      </c>
      <c r="C166" s="109"/>
      <c r="D166" s="109"/>
      <c r="E166" s="109"/>
      <c r="F166" s="109"/>
      <c r="G166" s="109"/>
      <c r="H166" s="28">
        <v>19.22091026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168282735.86012033</v>
      </c>
      <c r="D170" s="19">
        <f>IF(($C$175=0),0,(C170/$C$175))</f>
        <v>6.8929577644288018E-2</v>
      </c>
      <c r="F170" s="17" t="s">
        <v>113</v>
      </c>
      <c r="G170" s="18">
        <v>513000000</v>
      </c>
      <c r="H170" s="19">
        <f>IF(($G$175=0),0,(G170/$G$175))</f>
        <v>0.31567560116818433</v>
      </c>
    </row>
    <row r="171" spans="2:8" x14ac:dyDescent="0.2">
      <c r="B171" s="17" t="s">
        <v>114</v>
      </c>
      <c r="C171" s="18">
        <v>115059857.50988331</v>
      </c>
      <c r="D171" s="19">
        <f>IF(($C$175=0),0,(C171/$C$175))</f>
        <v>4.7129180194459351E-2</v>
      </c>
      <c r="F171" s="17" t="s">
        <v>114</v>
      </c>
      <c r="G171" s="18">
        <v>530000000</v>
      </c>
      <c r="H171" s="19">
        <f>IF(($G$175=0),0,(G171/$G$175))</f>
        <v>0.32613658600221773</v>
      </c>
    </row>
    <row r="172" spans="2:8" x14ac:dyDescent="0.2">
      <c r="B172" s="17" t="s">
        <v>115</v>
      </c>
      <c r="C172" s="18">
        <v>199747723.72355479</v>
      </c>
      <c r="D172" s="19">
        <f>IF(($C$175=0),0,(C172/$C$175))</f>
        <v>8.1817817860515479E-2</v>
      </c>
      <c r="F172" s="17" t="s">
        <v>115</v>
      </c>
      <c r="G172" s="18">
        <v>40000000</v>
      </c>
      <c r="H172" s="19">
        <f>IF(($G$175=0),0,(G172/$G$175))</f>
        <v>2.4614081962431526E-2</v>
      </c>
    </row>
    <row r="173" spans="2:8" x14ac:dyDescent="0.2">
      <c r="B173" s="17" t="s">
        <v>116</v>
      </c>
      <c r="C173" s="18">
        <v>362443156.09043497</v>
      </c>
      <c r="D173" s="19">
        <f>IF(($C$175=0),0,(C173/$C$175))</f>
        <v>0.14845880382015425</v>
      </c>
      <c r="F173" s="17" t="s">
        <v>116</v>
      </c>
      <c r="G173" s="18">
        <v>512086000</v>
      </c>
      <c r="H173" s="19">
        <f>IF(($G$175=0),0,(G173/$G$175))</f>
        <v>0.31511316939534278</v>
      </c>
    </row>
    <row r="174" spans="2:8" x14ac:dyDescent="0.2">
      <c r="B174" s="17" t="s">
        <v>117</v>
      </c>
      <c r="C174" s="18">
        <v>1595838454.6775928</v>
      </c>
      <c r="D174" s="19">
        <f>IF(($C$175=0),0,(C174/$C$175))</f>
        <v>0.65366462048058294</v>
      </c>
      <c r="F174" s="17" t="s">
        <v>117</v>
      </c>
      <c r="G174" s="18">
        <v>30000000</v>
      </c>
      <c r="H174" s="19">
        <f>IF(($G$175=0),0,(G174/$G$175))</f>
        <v>1.8460561471823646E-2</v>
      </c>
    </row>
    <row r="175" spans="2:8" x14ac:dyDescent="0.2">
      <c r="B175" s="64" t="s">
        <v>34</v>
      </c>
      <c r="C175" s="62">
        <f>SUM(C170:C174)</f>
        <v>2441371927.8615861</v>
      </c>
      <c r="D175" s="71">
        <f>SUM(D170:D174)</f>
        <v>1</v>
      </c>
      <c r="F175" s="64" t="s">
        <v>34</v>
      </c>
      <c r="G175" s="62">
        <f>SUM(G170:G174)</f>
        <v>1625086000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 t="s">
        <v>215</v>
      </c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1485789749.9515862</v>
      </c>
      <c r="F196" s="17" t="s">
        <v>205</v>
      </c>
      <c r="G196" s="47"/>
      <c r="H196" s="49">
        <v>1015086000</v>
      </c>
    </row>
    <row r="197" spans="2:8" x14ac:dyDescent="0.2">
      <c r="B197" s="17" t="s">
        <v>129</v>
      </c>
      <c r="C197" s="47"/>
      <c r="D197" s="49">
        <v>28067235.449999999</v>
      </c>
      <c r="F197" s="17" t="s">
        <v>129</v>
      </c>
      <c r="G197" s="47"/>
      <c r="H197" s="49">
        <v>30000000</v>
      </c>
    </row>
    <row r="198" spans="2:8" x14ac:dyDescent="0.2">
      <c r="B198" s="17" t="s">
        <v>130</v>
      </c>
      <c r="C198" s="47"/>
      <c r="D198" s="49">
        <v>136046963.74000001</v>
      </c>
      <c r="F198" s="17" t="s">
        <v>130</v>
      </c>
      <c r="G198" s="47"/>
      <c r="H198" s="49">
        <v>40000000</v>
      </c>
    </row>
    <row r="199" spans="2:8" x14ac:dyDescent="0.2">
      <c r="B199" s="17" t="s">
        <v>131</v>
      </c>
      <c r="C199" s="47"/>
      <c r="D199" s="49">
        <v>791467978.72000003</v>
      </c>
      <c r="F199" s="17" t="s">
        <v>132</v>
      </c>
      <c r="G199" s="47"/>
      <c r="H199" s="49">
        <v>540000000</v>
      </c>
    </row>
    <row r="200" spans="2:8" x14ac:dyDescent="0.2">
      <c r="B200" s="64" t="s">
        <v>34</v>
      </c>
      <c r="C200" s="69"/>
      <c r="D200" s="70">
        <f>SUM(D196:D199)</f>
        <v>2441371927.8615866</v>
      </c>
      <c r="F200" s="64" t="s">
        <v>34</v>
      </c>
      <c r="G200" s="69"/>
      <c r="H200" s="70">
        <f>SUM(H196:H199)</f>
        <v>1625086000</v>
      </c>
    </row>
  </sheetData>
  <mergeCells count="47"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  <mergeCell ref="G108:H108"/>
    <mergeCell ref="G109:H109"/>
    <mergeCell ref="G110:H110"/>
    <mergeCell ref="G111:H111"/>
    <mergeCell ref="G112:H112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B124:C124"/>
    <mergeCell ref="B125:C125"/>
    <mergeCell ref="B126:C126"/>
    <mergeCell ref="B127:C127"/>
    <mergeCell ref="B128:C128"/>
    <mergeCell ref="G102:H102"/>
    <mergeCell ref="G104:H104"/>
    <mergeCell ref="G105:H105"/>
    <mergeCell ref="G106:H106"/>
    <mergeCell ref="G107:H107"/>
    <mergeCell ref="G103:H103"/>
    <mergeCell ref="B123:C123"/>
    <mergeCell ref="B117:C117"/>
    <mergeCell ref="B120:C120"/>
    <mergeCell ref="B122:C122"/>
    <mergeCell ref="B119:C119"/>
    <mergeCell ref="B118:C118"/>
  </mergeCells>
  <pageMargins left="0.7" right="0.7" top="0.75" bottom="0.75" header="0.3" footer="0.3"/>
  <pageSetup paperSize="9" scale="80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topLeftCell="A19" zoomScaleNormal="100" workbookViewId="0">
      <selection activeCell="C27" sqref="C27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/>
    </row>
    <row r="6" spans="1:4" x14ac:dyDescent="0.25">
      <c r="B6" s="83" t="s">
        <v>136</v>
      </c>
      <c r="C6" s="11"/>
      <c r="D6" s="84">
        <v>35383500</v>
      </c>
    </row>
    <row r="7" spans="1:4" x14ac:dyDescent="0.25">
      <c r="B7" s="85" t="s">
        <v>147</v>
      </c>
      <c r="C7" s="86"/>
      <c r="D7" s="84">
        <v>30415000</v>
      </c>
    </row>
    <row r="8" spans="1:4" x14ac:dyDescent="0.25">
      <c r="B8" s="97" t="s">
        <v>34</v>
      </c>
      <c r="C8" s="98"/>
      <c r="D8" s="99">
        <f>D5+D6</f>
        <v>35383500</v>
      </c>
    </row>
    <row r="9" spans="1:4" x14ac:dyDescent="0.25">
      <c r="B9" s="97" t="s">
        <v>184</v>
      </c>
      <c r="C9" s="98"/>
      <c r="D9" s="100">
        <f>D8/Primärdeckung!C14</f>
        <v>1.4493285351647605E-2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9968500</v>
      </c>
      <c r="D13" s="88">
        <v>2</v>
      </c>
    </row>
    <row r="14" spans="1:4" x14ac:dyDescent="0.25">
      <c r="B14" s="83" t="s">
        <v>33</v>
      </c>
      <c r="C14" s="87">
        <v>25415000</v>
      </c>
      <c r="D14" s="88">
        <v>1</v>
      </c>
    </row>
    <row r="15" spans="1:4" x14ac:dyDescent="0.25">
      <c r="B15" s="97" t="s">
        <v>34</v>
      </c>
      <c r="C15" s="102">
        <f>SUM(C12:C14)</f>
        <v>35383500</v>
      </c>
      <c r="D15" s="103">
        <f>SUM(D12:D14)</f>
        <v>3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35383500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35383500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35383500</v>
      </c>
      <c r="D26" s="91">
        <f>SUM(D27:D54)</f>
        <v>1</v>
      </c>
    </row>
    <row r="27" spans="2:4" outlineLevel="1" x14ac:dyDescent="0.25">
      <c r="B27" s="92" t="s">
        <v>63</v>
      </c>
      <c r="C27" s="87">
        <v>5000000</v>
      </c>
      <c r="D27" s="93">
        <f>IF(($C$61=0),0,(C27/$C$61))</f>
        <v>0.14130880212528438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/>
      <c r="D30" s="93">
        <f t="shared" si="0"/>
        <v>0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/>
      <c r="D33" s="93">
        <f t="shared" si="0"/>
        <v>0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30383500</v>
      </c>
      <c r="D43" s="93">
        <f t="shared" si="0"/>
        <v>0.85869119787471559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35383500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2014-04-08T13:44:04Z</cp:lastPrinted>
  <dcterms:created xsi:type="dcterms:W3CDTF">2013-10-29T11:27:30Z</dcterms:created>
  <dcterms:modified xsi:type="dcterms:W3CDTF">2021-03-04T16:12:06Z</dcterms:modified>
</cp:coreProperties>
</file>