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Liquiditätsmanagement\Funding\Deckungsstöcke\Reporting für Pfandbrief-Forum und Treuhänder\2021\2021-12\"/>
    </mc:Choice>
  </mc:AlternateContent>
  <xr:revisionPtr revIDLastSave="0" documentId="8_{04C2379D-C608-41EB-B2A9-510551FE2622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Overview!$D$31</definedName>
    <definedName name="ANZAHL_IMMOBILI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Overview!$D$33</definedName>
    <definedName name="LTV_OESTERREICH">Overview!$D$34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2" i="1" l="1"/>
  <c r="D21" i="1"/>
  <c r="D20" i="1"/>
  <c r="D19" i="2"/>
  <c r="C64" i="2"/>
  <c r="C55" i="3"/>
  <c r="C26" i="3"/>
  <c r="C23" i="3"/>
  <c r="D21" i="3" s="1"/>
  <c r="D15" i="3"/>
  <c r="C15" i="3"/>
  <c r="D8" i="3"/>
  <c r="H200" i="2"/>
  <c r="D200" i="2"/>
  <c r="G175" i="2"/>
  <c r="H170" i="2" s="1"/>
  <c r="C175" i="2"/>
  <c r="D172" i="2" s="1"/>
  <c r="G150" i="2"/>
  <c r="H145" i="2" s="1"/>
  <c r="C150" i="2"/>
  <c r="D149" i="2" s="1"/>
  <c r="C142" i="2"/>
  <c r="D139" i="2" s="1"/>
  <c r="D137" i="2"/>
  <c r="F122" i="2"/>
  <c r="F118" i="2"/>
  <c r="C113" i="2"/>
  <c r="F109" i="2" s="1"/>
  <c r="C93" i="2"/>
  <c r="G58" i="2"/>
  <c r="H54" i="2" s="1"/>
  <c r="C58" i="2"/>
  <c r="D53" i="2" s="1"/>
  <c r="C44" i="2"/>
  <c r="D35" i="2" s="1"/>
  <c r="H28" i="2"/>
  <c r="D28" i="2"/>
  <c r="D9" i="2"/>
  <c r="D6" i="2"/>
  <c r="C6" i="2"/>
  <c r="C9" i="2"/>
  <c r="D20" i="3"/>
  <c r="D18" i="3"/>
  <c r="D22" i="3"/>
  <c r="D141" i="2" l="1"/>
  <c r="D138" i="2"/>
  <c r="D147" i="2"/>
  <c r="D148" i="2"/>
  <c r="D146" i="2"/>
  <c r="D145" i="2"/>
  <c r="D140" i="2"/>
  <c r="C14" i="2"/>
  <c r="C61" i="3"/>
  <c r="D43" i="3" s="1"/>
  <c r="D19" i="3"/>
  <c r="D23" i="3" s="1"/>
  <c r="D9" i="3"/>
  <c r="H173" i="2"/>
  <c r="H171" i="2"/>
  <c r="H172" i="2"/>
  <c r="H174" i="2"/>
  <c r="D173" i="2"/>
  <c r="D174" i="2"/>
  <c r="D170" i="2"/>
  <c r="D171" i="2"/>
  <c r="H146" i="2"/>
  <c r="H148" i="2"/>
  <c r="H149" i="2"/>
  <c r="H147" i="2"/>
  <c r="D150" i="2"/>
  <c r="D142" i="2"/>
  <c r="F130" i="2"/>
  <c r="G120" i="2" s="1"/>
  <c r="G119" i="2"/>
  <c r="G125" i="2"/>
  <c r="G128" i="2"/>
  <c r="G127" i="2"/>
  <c r="F110" i="2"/>
  <c r="F105" i="2"/>
  <c r="F112" i="2"/>
  <c r="F104" i="2"/>
  <c r="F103" i="2"/>
  <c r="F106" i="2"/>
  <c r="F107" i="2"/>
  <c r="F111" i="2"/>
  <c r="F108" i="2"/>
  <c r="C99" i="2"/>
  <c r="D68" i="2" s="1"/>
  <c r="D65" i="2"/>
  <c r="G111" i="2"/>
  <c r="G103" i="2"/>
  <c r="G112" i="2"/>
  <c r="D82" i="2"/>
  <c r="D98" i="2"/>
  <c r="D79" i="2"/>
  <c r="D71" i="2"/>
  <c r="G108" i="2"/>
  <c r="G106" i="2"/>
  <c r="D90" i="2"/>
  <c r="D92" i="2"/>
  <c r="D70" i="2"/>
  <c r="D66" i="2"/>
  <c r="D87" i="2"/>
  <c r="G104" i="2"/>
  <c r="D94" i="2"/>
  <c r="D67" i="2"/>
  <c r="D78" i="2"/>
  <c r="D74" i="2"/>
  <c r="D47" i="2"/>
  <c r="D49" i="2"/>
  <c r="D57" i="2"/>
  <c r="D51" i="2"/>
  <c r="D54" i="2"/>
  <c r="D56" i="2"/>
  <c r="D55" i="2"/>
  <c r="D52" i="2"/>
  <c r="H49" i="2"/>
  <c r="H47" i="2"/>
  <c r="H57" i="2"/>
  <c r="H51" i="2"/>
  <c r="H48" i="2"/>
  <c r="H56" i="2"/>
  <c r="H52" i="2"/>
  <c r="H50" i="2"/>
  <c r="H55" i="2"/>
  <c r="H53" i="2"/>
  <c r="D38" i="2"/>
  <c r="D41" i="2"/>
  <c r="D39" i="2"/>
  <c r="D34" i="2"/>
  <c r="D43" i="2"/>
  <c r="D36" i="2"/>
  <c r="D40" i="2"/>
  <c r="D42" i="2"/>
  <c r="D37" i="2"/>
  <c r="D33" i="2"/>
  <c r="D14" i="2"/>
  <c r="D58" i="3"/>
  <c r="D27" i="3"/>
  <c r="D41" i="3"/>
  <c r="D39" i="3"/>
  <c r="D31" i="3"/>
  <c r="D51" i="3"/>
  <c r="D30" i="3"/>
  <c r="D50" i="3"/>
  <c r="D33" i="3"/>
  <c r="D36" i="3"/>
  <c r="D28" i="3"/>
  <c r="D34" i="3"/>
  <c r="D47" i="3"/>
  <c r="D45" i="3"/>
  <c r="D49" i="3"/>
  <c r="D37" i="3"/>
  <c r="D29" i="3"/>
  <c r="D60" i="3"/>
  <c r="D54" i="3"/>
  <c r="D46" i="3"/>
  <c r="D56" i="3"/>
  <c r="D35" i="3"/>
  <c r="D38" i="3"/>
  <c r="D52" i="3"/>
  <c r="D97" i="2"/>
  <c r="G105" i="2"/>
  <c r="D48" i="2"/>
  <c r="D50" i="2"/>
  <c r="D73" i="2"/>
  <c r="D85" i="2"/>
  <c r="D72" i="2"/>
  <c r="G110" i="2"/>
  <c r="D69" i="2"/>
  <c r="G123" i="2" l="1"/>
  <c r="G126" i="2"/>
  <c r="G124" i="2"/>
  <c r="D86" i="2"/>
  <c r="G129" i="2"/>
  <c r="G121" i="2"/>
  <c r="G118" i="2" s="1"/>
  <c r="D76" i="2"/>
  <c r="D83" i="2"/>
  <c r="D42" i="3"/>
  <c r="D89" i="2"/>
  <c r="G109" i="2"/>
  <c r="D77" i="2"/>
  <c r="D40" i="3"/>
  <c r="D59" i="3"/>
  <c r="D84" i="2"/>
  <c r="D53" i="3"/>
  <c r="D75" i="2"/>
  <c r="D64" i="2" s="1"/>
  <c r="D57" i="3"/>
  <c r="D55" i="3" s="1"/>
  <c r="D95" i="2"/>
  <c r="D32" i="3"/>
  <c r="D26" i="3" s="1"/>
  <c r="D88" i="2"/>
  <c r="D81" i="2"/>
  <c r="D48" i="3"/>
  <c r="D80" i="2"/>
  <c r="D44" i="3"/>
  <c r="D91" i="2"/>
  <c r="G107" i="2"/>
  <c r="G113" i="2" s="1"/>
  <c r="H175" i="2"/>
  <c r="D175" i="2"/>
  <c r="H150" i="2"/>
  <c r="F113" i="2"/>
  <c r="D96" i="2"/>
  <c r="H58" i="2"/>
  <c r="D44" i="2"/>
  <c r="G122" i="2"/>
  <c r="D58" i="2"/>
  <c r="G130" i="2" l="1"/>
  <c r="D93" i="2"/>
  <c r="D99" i="2" s="1"/>
  <c r="D61" i="3"/>
</calcChain>
</file>

<file path=xl/sharedStrings.xml><?xml version="1.0" encoding="utf-8"?>
<sst xmlns="http://schemas.openxmlformats.org/spreadsheetml/2006/main" count="365" uniqueCount="217">
  <si>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</si>
  <si>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</si>
  <si>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</si>
  <si>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</si>
  <si>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</si>
  <si>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</si>
  <si>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</si>
  <si>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</si>
  <si>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</si>
  <si>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</si>
  <si>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</si>
  <si>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</si>
  <si>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</si>
  <si>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</si>
  <si>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</si>
  <si>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</si>
  <si>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</si>
  <si>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</si>
  <si>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</si>
  <si>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</si>
  <si>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</si>
  <si>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</si>
  <si>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</si>
  <si>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</si>
  <si>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</si>
  <si>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</si>
  <si>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</si>
  <si>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</si>
  <si>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</si>
  <si>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</si>
  <si>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</si>
  <si>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</si>
  <si>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</si>
  <si>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</si>
  <si>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</si>
  <si>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</si>
  <si>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</si>
  <si>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</si>
  <si>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</si>
  <si>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</si>
  <si>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</si>
  <si>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</si>
  <si>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</si>
  <si>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</si>
  <si>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</si>
  <si>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</si>
  <si>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</si>
  <si>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</si>
  <si>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</si>
  <si>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</si>
  <si>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</si>
  <si>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</si>
  <si>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</si>
  <si>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</si>
  <si>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</si>
  <si>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</si>
  <si>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</si>
  <si>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</si>
  <si>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</si>
  <si>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</si>
  <si>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</si>
  <si>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</si>
  <si>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</si>
  <si>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</si>
  <si>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</si>
  <si>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</si>
  <si>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</si>
  <si>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</si>
  <si>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</si>
  <si>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</si>
  <si>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</si>
  <si>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</si>
  <si>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</si>
  <si>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</si>
  <si>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</si>
  <si>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</si>
  <si>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</si>
  <si>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</si>
  <si>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</si>
  <si>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</si>
  <si>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</si>
  <si>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</si>
  <si>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</si>
  <si>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</si>
  <si>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</si>
  <si>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</si>
  <si>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</si>
  <si>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</si>
  <si>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</si>
  <si>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</si>
  <si>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</si>
  <si>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</si>
  <si>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</si>
  <si>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</si>
  <si>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</si>
  <si>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</si>
  <si>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</si>
  <si>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</si>
  <si>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</si>
  <si>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</si>
  <si>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</si>
  <si>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</si>
  <si>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</si>
  <si>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</si>
  <si>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</si>
  <si>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</si>
  <si>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</si>
  <si>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</si>
  <si>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</si>
  <si>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</si>
  <si>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</si>
  <si>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</si>
  <si>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</si>
  <si>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</si>
  <si>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</si>
  <si>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</si>
  <si>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</si>
  <si>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</si>
  <si>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</si>
  <si>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</si>
  <si>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</si>
  <si>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</si>
  <si>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</si>
  <si>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</si>
  <si>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</si>
  <si>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</si>
  <si>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</si>
  <si>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</si>
  <si>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</si>
  <si>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</si>
  <si>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</si>
  <si>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</si>
  <si>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</si>
  <si>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</si>
  <si>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</si>
  <si>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</si>
  <si>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</si>
  <si>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</si>
  <si>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</si>
  <si>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</si>
  <si>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</si>
  <si>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</si>
  <si>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</si>
  <si>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</si>
  <si>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</si>
  <si>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</si>
  <si>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</si>
  <si>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</si>
  <si>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</si>
  <si>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</si>
  <si>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</si>
  <si>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</si>
  <si>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</si>
  <si>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</si>
  <si>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</si>
  <si>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</si>
  <si>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</si>
  <si>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</si>
  <si>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</si>
  <si>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</si>
  <si>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</si>
  <si>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</si>
  <si>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</si>
  <si>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</si>
  <si>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</si>
  <si>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</si>
  <si>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</si>
  <si>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</si>
  <si>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</si>
  <si>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</si>
  <si>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</si>
  <si>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</si>
  <si>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</si>
  <si>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</si>
  <si>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</si>
  <si>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</si>
  <si>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</si>
  <si>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</si>
  <si>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</si>
  <si>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</si>
  <si>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</si>
  <si>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</si>
  <si>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</si>
  <si>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</si>
  <si>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</si>
  <si>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</si>
  <si>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</si>
  <si>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</si>
  <si>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</si>
  <si>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</si>
  <si>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</si>
  <si>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</si>
  <si>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</si>
  <si>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</si>
  <si>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</si>
  <si>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</si>
  <si>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</si>
  <si>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</si>
  <si>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</si>
  <si>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</si>
  <si>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</si>
  <si>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</si>
  <si>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</si>
  <si>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</si>
  <si>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</si>
  <si>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</si>
  <si>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</si>
  <si>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</si>
  <si>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</si>
  <si>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</si>
  <si>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</si>
  <si>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</si>
  <si>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</si>
  <si>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</si>
  <si>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</si>
  <si>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Nein</t>
  </si>
  <si>
    <t>Anteil der staatsgarantierten eigenen (oder von verbundenen Instituten begebenen) Emissionen (% von Gesamtdeckung)“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</si>
</sst>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9" fontId="19" fillId="23" borderId="14" xfId="42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28" xr:uid="{00000000-0005-0000-0000-00001B000000}"/>
    <cellStyle name="Dezimal 2 2" xfId="29" xr:uid="{00000000-0005-0000-0000-00001C000000}"/>
    <cellStyle name="Dezimal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Komma" xfId="38" builtinId="3"/>
    <cellStyle name="Linked Cell" xfId="39" xr:uid="{00000000-0005-0000-0000-000026000000}"/>
    <cellStyle name="Note" xfId="40" xr:uid="{00000000-0005-0000-0000-000027000000}"/>
    <cellStyle name="Output" xfId="41" xr:uid="{00000000-0005-0000-0000-000028000000}"/>
    <cellStyle name="Prozent" xfId="42" builtinId="5"/>
    <cellStyle name="Prozent 2" xfId="43" xr:uid="{00000000-0005-0000-0000-00002A000000}"/>
    <cellStyle name="Prozent 2 2" xfId="44" xr:uid="{00000000-0005-0000-0000-00002B000000}"/>
    <cellStyle name="Prozent 3" xfId="45" xr:uid="{00000000-0005-0000-0000-00002C000000}"/>
    <cellStyle name="Prozent 4" xfId="46" xr:uid="{00000000-0005-0000-0000-00002D000000}"/>
    <cellStyle name="Standard" xfId="0" builtinId="0"/>
    <cellStyle name="Standard 2" xfId="47" xr:uid="{00000000-0005-0000-0000-00002F000000}"/>
    <cellStyle name="Standard 2 2" xfId="48" xr:uid="{00000000-0005-0000-0000-000030000000}"/>
    <cellStyle name="Standard 3" xfId="49" xr:uid="{00000000-0005-0000-0000-000031000000}"/>
    <cellStyle name="Standard 4" xfId="50" xr:uid="{00000000-0005-0000-0000-000032000000}"/>
    <cellStyle name="Style 1" xfId="51" xr:uid="{00000000-0005-0000-0000-000033000000}"/>
    <cellStyle name="Style 1 2" xfId="52" xr:uid="{00000000-0005-0000-0000-000034000000}"/>
    <cellStyle name="Style 1 2 2" xfId="53" xr:uid="{00000000-0005-0000-0000-000035000000}"/>
    <cellStyle name="Title" xfId="54" xr:uid="{00000000-0005-0000-0000-000036000000}"/>
    <cellStyle name="Total" xfId="55" xr:uid="{00000000-0005-0000-0000-000037000000}"/>
    <cellStyle name="Warning Text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586738624.64241493</c:v>
                </c:pt>
                <c:pt idx="1">
                  <c:v>440353055.47807759</c:v>
                </c:pt>
                <c:pt idx="2">
                  <c:v>655434015.25995243</c:v>
                </c:pt>
                <c:pt idx="3">
                  <c:v>620254526.84356976</c:v>
                </c:pt>
                <c:pt idx="4">
                  <c:v>221933966.09750065</c:v>
                </c:pt>
                <c:pt idx="5">
                  <c:v>76861248.235704154</c:v>
                </c:pt>
                <c:pt idx="6">
                  <c:v>71104069.535254046</c:v>
                </c:pt>
                <c:pt idx="7">
                  <c:v>31034474.39927496</c:v>
                </c:pt>
                <c:pt idx="8">
                  <c:v>24930168.389338881</c:v>
                </c:pt>
                <c:pt idx="9">
                  <c:v>12066771.03964765</c:v>
                </c:pt>
                <c:pt idx="10">
                  <c:v>45676806.550777122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0-4E20-92F9-A05855065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434008383.64999998</c:v>
                </c:pt>
                <c:pt idx="1">
                  <c:v>1172079726.53</c:v>
                </c:pt>
                <c:pt idx="2">
                  <c:v>391920393.54000002</c:v>
                </c:pt>
                <c:pt idx="3">
                  <c:v>429029451.11000001</c:v>
                </c:pt>
                <c:pt idx="4">
                  <c:v>359349771.64151233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0-4BFE-8DF7-8EFAE78CA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270963541.46505815</c:v>
                </c:pt>
                <c:pt idx="1">
                  <c:v>574668727.04295015</c:v>
                </c:pt>
                <c:pt idx="2">
                  <c:v>182435336.50949857</c:v>
                </c:pt>
                <c:pt idx="3">
                  <c:v>273594198.83400542</c:v>
                </c:pt>
                <c:pt idx="4">
                  <c:v>599340396.78999996</c:v>
                </c:pt>
                <c:pt idx="5">
                  <c:v>885385525.83000004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7-4F5E-922C-6B741AEFB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135825373.62052077</c:v>
                </c:pt>
                <c:pt idx="1">
                  <c:v>257314795.7634778</c:v>
                </c:pt>
                <c:pt idx="2">
                  <c:v>244337769.02956733</c:v>
                </c:pt>
                <c:pt idx="3">
                  <c:v>337192221.6766603</c:v>
                </c:pt>
                <c:pt idx="4">
                  <c:v>1811717566.3812861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E-46B7-9A43-6366C77F62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30000000</c:v>
                </c:pt>
                <c:pt idx="1">
                  <c:v>30000000</c:v>
                </c:pt>
                <c:pt idx="2">
                  <c:v>812086000</c:v>
                </c:pt>
                <c:pt idx="3">
                  <c:v>1010000000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E-46B7-9A43-6366C77F6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zoomScaleNormal="100" workbookViewId="0">
      <selection activeCell="D17" sqref="D17:D34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8" t="s">
        <v>210</v>
      </c>
      <c r="D1" s="108"/>
      <c r="E1" s="108"/>
    </row>
    <row r="2" spans="1:5" x14ac:dyDescent="0.25">
      <c r="B2" s="2" t="s">
        <v>1</v>
      </c>
      <c r="D2" s="4">
        <v>44561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2.3942764204510782E-2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1912086000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2836222226.4715123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11102</v>
      </c>
      <c r="E17" s="10"/>
    </row>
    <row r="18" spans="2:5" ht="16.5" customHeight="1" x14ac:dyDescent="0.25">
      <c r="B18" s="10" t="s">
        <v>14</v>
      </c>
      <c r="C18" s="11"/>
      <c r="D18" s="14">
        <v>8731</v>
      </c>
      <c r="E18" s="10"/>
    </row>
    <row r="19" spans="2:5" ht="16.5" customHeight="1" x14ac:dyDescent="0.25">
      <c r="B19" s="10" t="s">
        <v>15</v>
      </c>
      <c r="C19" s="11"/>
      <c r="D19" s="14">
        <v>9852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324845.06087178015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255469.48536043166</v>
      </c>
      <c r="E21" s="10"/>
    </row>
    <row r="22" spans="2:5" ht="16.5" customHeight="1" x14ac:dyDescent="0.25">
      <c r="B22" s="10" t="s">
        <v>174</v>
      </c>
      <c r="C22" s="11"/>
      <c r="D22" s="12">
        <v>3.3199159225630039E-4</v>
      </c>
      <c r="E22" s="10"/>
    </row>
    <row r="23" spans="2:5" ht="16.5" customHeight="1" x14ac:dyDescent="0.25">
      <c r="B23" s="10" t="s">
        <v>171</v>
      </c>
      <c r="C23" s="11"/>
      <c r="D23" s="12">
        <v>9.7802576483171352E-2</v>
      </c>
      <c r="E23" s="10"/>
    </row>
    <row r="24" spans="2:5" ht="16.5" customHeight="1" x14ac:dyDescent="0.25">
      <c r="B24" s="10" t="s">
        <v>172</v>
      </c>
      <c r="C24" s="11"/>
      <c r="D24" s="12">
        <v>0.11556018796002966</v>
      </c>
      <c r="E24" s="10"/>
    </row>
    <row r="25" spans="2:5" ht="16.5" customHeight="1" x14ac:dyDescent="0.25">
      <c r="B25" s="15" t="s">
        <v>175</v>
      </c>
      <c r="C25" s="11"/>
      <c r="D25" s="12">
        <v>9.6560665322709995E-3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0.41956298643348638</v>
      </c>
      <c r="E27" s="10"/>
    </row>
    <row r="28" spans="2:5" ht="16.5" customHeight="1" x14ac:dyDescent="0.25">
      <c r="B28" s="105" t="s">
        <v>216</v>
      </c>
      <c r="C28" s="106"/>
      <c r="D28" s="107">
        <v>0</v>
      </c>
      <c r="E28" s="10"/>
    </row>
    <row r="29" spans="2:5" ht="16.5" customHeight="1" x14ac:dyDescent="0.25">
      <c r="B29" s="10" t="s">
        <v>18</v>
      </c>
      <c r="C29" s="11"/>
      <c r="D29" s="12">
        <f>IF(ISERROR(GESAMTBETRAG_DECKUNG/GESAMTBETRAG_EMISSIONEN),"",GESAMTBETRAG_DECKUNG/GESAMTBETRAG_EMISSIONEN -1)</f>
        <v>0.48331310750223166</v>
      </c>
      <c r="E29" s="10"/>
    </row>
    <row r="30" spans="2:5" ht="16.5" customHeight="1" x14ac:dyDescent="0.25">
      <c r="B30" s="10" t="s">
        <v>168</v>
      </c>
      <c r="C30" s="11"/>
      <c r="D30" s="12">
        <v>0.63222912826460853</v>
      </c>
      <c r="E30" s="10"/>
    </row>
    <row r="31" spans="2:5" ht="16.5" customHeight="1" x14ac:dyDescent="0.25">
      <c r="B31" s="10" t="s">
        <v>19</v>
      </c>
      <c r="C31" s="11"/>
      <c r="D31" s="14">
        <v>13</v>
      </c>
      <c r="E31" s="10"/>
    </row>
    <row r="32" spans="2:5" ht="16.5" customHeight="1" x14ac:dyDescent="0.25">
      <c r="B32" s="10" t="s">
        <v>20</v>
      </c>
      <c r="C32" s="11" t="s">
        <v>167</v>
      </c>
      <c r="D32" s="16">
        <f>IF(ANZAHL_EMISSIONEN&gt;0,GESAMTBETRAG_EMISSIONEN/ANZAHL_EMISSIONEN,"")</f>
        <v>147083538.46153846</v>
      </c>
      <c r="E32" s="10"/>
    </row>
    <row r="33" spans="2:5" ht="16.5" customHeight="1" x14ac:dyDescent="0.25">
      <c r="B33" s="10" t="s">
        <v>21</v>
      </c>
      <c r="C33" s="11"/>
      <c r="D33" s="12">
        <v>0.55807513099999995</v>
      </c>
      <c r="E33" s="10"/>
    </row>
    <row r="34" spans="2:5" ht="16.5" customHeight="1" x14ac:dyDescent="0.25">
      <c r="B34" s="10" t="s">
        <v>22</v>
      </c>
      <c r="C34" s="10"/>
      <c r="D34" s="12">
        <v>0.48232074699999999</v>
      </c>
      <c r="E34" s="10"/>
    </row>
    <row r="35" spans="2:5" ht="5.25" customHeight="1" x14ac:dyDescent="0.25"/>
    <row r="36" spans="2:5" ht="25.5" customHeight="1" x14ac:dyDescent="0.25">
      <c r="B36" s="109" t="s">
        <v>169</v>
      </c>
      <c r="C36" s="109"/>
      <c r="D36" s="109"/>
      <c r="E36" s="109"/>
    </row>
    <row r="37" spans="2:5" x14ac:dyDescent="0.25">
      <c r="B37" s="109" t="s">
        <v>170</v>
      </c>
      <c r="C37" s="109"/>
      <c r="D37" s="109"/>
      <c r="E37" s="109"/>
    </row>
  </sheetData>
  <mergeCells count="3">
    <mergeCell ref="C1:E1"/>
    <mergeCell ref="B36:E36"/>
    <mergeCell ref="B37:E3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0"/>
  <sheetViews>
    <sheetView showGridLines="0" zoomScale="115" zoomScaleNormal="115" zoomScalePageLayoutView="85" workbookViewId="0">
      <selection activeCell="H196" sqref="H196:H199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6384" width="9.140625" style="20"/>
  </cols>
  <sheetData>
    <row r="1" spans="1:10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0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0" s="9" customFormat="1" ht="15" x14ac:dyDescent="0.25">
      <c r="C3" s="34"/>
      <c r="D3" s="34"/>
      <c r="E3" s="34"/>
      <c r="G3" s="34"/>
      <c r="H3" s="34"/>
      <c r="I3" s="34"/>
    </row>
    <row r="4" spans="1:10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0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0" x14ac:dyDescent="0.2">
      <c r="A6" s="41" t="s">
        <v>154</v>
      </c>
      <c r="B6" s="42" t="s">
        <v>30</v>
      </c>
      <c r="C6" s="43">
        <f>SUM(C7:C8)</f>
        <v>845632268.50800824</v>
      </c>
      <c r="D6" s="44">
        <f>SUM(D7:D8)</f>
        <v>9836</v>
      </c>
    </row>
    <row r="7" spans="1:10" x14ac:dyDescent="0.2">
      <c r="A7" s="41" t="s">
        <v>153</v>
      </c>
      <c r="B7" s="42" t="s">
        <v>148</v>
      </c>
      <c r="C7" s="43">
        <v>270963541.46505815</v>
      </c>
      <c r="D7" s="44">
        <v>6393</v>
      </c>
    </row>
    <row r="8" spans="1:10" x14ac:dyDescent="0.2">
      <c r="A8" s="41" t="s">
        <v>155</v>
      </c>
      <c r="B8" s="42" t="s">
        <v>149</v>
      </c>
      <c r="C8" s="43">
        <v>574668727.04295015</v>
      </c>
      <c r="D8" s="44">
        <v>3443</v>
      </c>
    </row>
    <row r="9" spans="1:10" x14ac:dyDescent="0.2">
      <c r="A9" s="41"/>
      <c r="B9" s="45" t="s">
        <v>31</v>
      </c>
      <c r="C9" s="43">
        <f>SUM(C10:C12)</f>
        <v>1055369932.1335039</v>
      </c>
      <c r="D9" s="44">
        <f>SUM(D10:D12)</f>
        <v>1185</v>
      </c>
    </row>
    <row r="10" spans="1:10" x14ac:dyDescent="0.2">
      <c r="A10" s="41" t="s">
        <v>156</v>
      </c>
      <c r="B10" s="45" t="s">
        <v>150</v>
      </c>
      <c r="C10" s="43">
        <v>182435336.50949857</v>
      </c>
      <c r="D10" s="44">
        <v>482</v>
      </c>
    </row>
    <row r="11" spans="1:10" x14ac:dyDescent="0.2">
      <c r="A11" s="41" t="s">
        <v>157</v>
      </c>
      <c r="B11" s="45" t="s">
        <v>151</v>
      </c>
      <c r="C11" s="43">
        <v>273594198.83400542</v>
      </c>
      <c r="D11" s="44">
        <v>389</v>
      </c>
    </row>
    <row r="12" spans="1:10" x14ac:dyDescent="0.2">
      <c r="A12" s="41" t="s">
        <v>158</v>
      </c>
      <c r="B12" s="45" t="s">
        <v>152</v>
      </c>
      <c r="C12" s="43">
        <v>599340396.78999996</v>
      </c>
      <c r="D12" s="44">
        <v>314</v>
      </c>
    </row>
    <row r="13" spans="1:10" x14ac:dyDescent="0.2">
      <c r="A13" s="41" t="s">
        <v>159</v>
      </c>
      <c r="B13" s="45" t="s">
        <v>33</v>
      </c>
      <c r="C13" s="43">
        <v>885385525.83000004</v>
      </c>
      <c r="D13" s="44">
        <v>76</v>
      </c>
    </row>
    <row r="14" spans="1:10" s="39" customFormat="1" x14ac:dyDescent="0.2">
      <c r="A14" s="37"/>
      <c r="B14" s="61" t="s">
        <v>34</v>
      </c>
      <c r="C14" s="62">
        <f>C6+C9+C13</f>
        <v>2786387726.4715123</v>
      </c>
      <c r="D14" s="63">
        <f>D6+D9+D13</f>
        <v>11097</v>
      </c>
      <c r="E14" s="38"/>
      <c r="G14" s="38"/>
      <c r="H14" s="38"/>
      <c r="I14" s="38"/>
      <c r="J14" s="20"/>
    </row>
    <row r="16" spans="1:10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</row>
    <row r="18" spans="1:10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0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0" x14ac:dyDescent="0.2">
      <c r="B20" s="17" t="s">
        <v>176</v>
      </c>
      <c r="C20" s="47"/>
      <c r="D20" s="49">
        <v>0</v>
      </c>
    </row>
    <row r="22" spans="1:10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0" x14ac:dyDescent="0.2">
      <c r="B23" s="17" t="s">
        <v>39</v>
      </c>
      <c r="C23" s="47"/>
      <c r="D23" s="49">
        <v>2759482181.1999998</v>
      </c>
      <c r="F23" s="17" t="s">
        <v>39</v>
      </c>
      <c r="G23" s="47"/>
      <c r="H23" s="49">
        <v>1912086000</v>
      </c>
    </row>
    <row r="24" spans="1:10" x14ac:dyDescent="0.2">
      <c r="B24" s="17" t="s">
        <v>40</v>
      </c>
      <c r="C24" s="47"/>
      <c r="D24" s="49">
        <v>26294745.271512251</v>
      </c>
      <c r="F24" s="17" t="s">
        <v>40</v>
      </c>
      <c r="G24" s="47"/>
      <c r="H24" s="49"/>
    </row>
    <row r="25" spans="1:10" x14ac:dyDescent="0.2">
      <c r="B25" s="17" t="s">
        <v>41</v>
      </c>
      <c r="C25" s="47"/>
      <c r="D25" s="49">
        <v>136200</v>
      </c>
      <c r="F25" s="17" t="s">
        <v>41</v>
      </c>
      <c r="G25" s="47"/>
      <c r="H25" s="49"/>
    </row>
    <row r="26" spans="1:10" x14ac:dyDescent="0.2">
      <c r="B26" s="17" t="s">
        <v>196</v>
      </c>
      <c r="C26" s="47"/>
      <c r="D26" s="49">
        <v>474600</v>
      </c>
      <c r="F26" s="17" t="s">
        <v>196</v>
      </c>
      <c r="G26" s="47"/>
      <c r="H26" s="49"/>
    </row>
    <row r="27" spans="1:10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0" s="39" customFormat="1" x14ac:dyDescent="0.2">
      <c r="B28" s="68" t="s">
        <v>34</v>
      </c>
      <c r="C28" s="69"/>
      <c r="D28" s="70">
        <f>SUM(D23:D27)</f>
        <v>2786387726.4715118</v>
      </c>
      <c r="E28" s="38"/>
      <c r="F28" s="68" t="s">
        <v>34</v>
      </c>
      <c r="G28" s="69"/>
      <c r="H28" s="70">
        <f>SUM(H23:H27)</f>
        <v>1912086000</v>
      </c>
      <c r="I28" s="38"/>
      <c r="J28" s="20"/>
    </row>
    <row r="30" spans="1:10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0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</row>
    <row r="33" spans="2:10" x14ac:dyDescent="0.2">
      <c r="B33" s="17" t="s">
        <v>200</v>
      </c>
      <c r="C33" s="18">
        <v>586738624.64241493</v>
      </c>
      <c r="D33" s="19">
        <f>IF(($C$44=0),0,(C33/$C$44))</f>
        <v>0.21057321602023421</v>
      </c>
    </row>
    <row r="34" spans="2:10" x14ac:dyDescent="0.2">
      <c r="B34" s="17" t="s">
        <v>160</v>
      </c>
      <c r="C34" s="18">
        <v>440353055.47807759</v>
      </c>
      <c r="D34" s="19">
        <f t="shared" ref="D34:D43" si="0">IF(($C$44=0),0,(C34/$C$44))</f>
        <v>0.15803725062904658</v>
      </c>
    </row>
    <row r="35" spans="2:10" x14ac:dyDescent="0.2">
      <c r="B35" s="17" t="s">
        <v>161</v>
      </c>
      <c r="C35" s="18">
        <v>655434015.25995243</v>
      </c>
      <c r="D35" s="19">
        <f t="shared" si="0"/>
        <v>0.23522713979577731</v>
      </c>
    </row>
    <row r="36" spans="2:10" x14ac:dyDescent="0.2">
      <c r="B36" s="17" t="s">
        <v>162</v>
      </c>
      <c r="C36" s="18">
        <v>620254526.84356976</v>
      </c>
      <c r="D36" s="19">
        <f t="shared" si="0"/>
        <v>0.22260165767705883</v>
      </c>
    </row>
    <row r="37" spans="2:10" x14ac:dyDescent="0.2">
      <c r="B37" s="17" t="s">
        <v>163</v>
      </c>
      <c r="C37" s="18">
        <v>221933966.09750065</v>
      </c>
      <c r="D37" s="19">
        <f t="shared" si="0"/>
        <v>7.9649348146728471E-2</v>
      </c>
    </row>
    <row r="38" spans="2:10" x14ac:dyDescent="0.2">
      <c r="B38" s="17" t="s">
        <v>164</v>
      </c>
      <c r="C38" s="18">
        <v>76861248.235704154</v>
      </c>
      <c r="D38" s="19">
        <f t="shared" si="0"/>
        <v>2.7584548806865405E-2</v>
      </c>
    </row>
    <row r="39" spans="2:10" x14ac:dyDescent="0.2">
      <c r="B39" s="17" t="s">
        <v>165</v>
      </c>
      <c r="C39" s="18">
        <v>71104069.535254046</v>
      </c>
      <c r="D39" s="19">
        <f t="shared" si="0"/>
        <v>2.5518368768188377E-2</v>
      </c>
    </row>
    <row r="40" spans="2:10" x14ac:dyDescent="0.2">
      <c r="B40" s="17" t="s">
        <v>53</v>
      </c>
      <c r="C40" s="18">
        <v>31034474.39927496</v>
      </c>
      <c r="D40" s="19">
        <f t="shared" si="0"/>
        <v>1.113788799183912E-2</v>
      </c>
    </row>
    <row r="41" spans="2:10" x14ac:dyDescent="0.2">
      <c r="B41" s="17" t="s">
        <v>54</v>
      </c>
      <c r="C41" s="18">
        <v>24930168.389338881</v>
      </c>
      <c r="D41" s="19">
        <f t="shared" si="0"/>
        <v>8.9471282666424585E-3</v>
      </c>
    </row>
    <row r="42" spans="2:10" x14ac:dyDescent="0.2">
      <c r="B42" s="17" t="s">
        <v>55</v>
      </c>
      <c r="C42" s="18">
        <v>12066771.03964765</v>
      </c>
      <c r="D42" s="19">
        <f t="shared" si="0"/>
        <v>4.3306144816135017E-3</v>
      </c>
    </row>
    <row r="43" spans="2:10" x14ac:dyDescent="0.2">
      <c r="B43" s="17" t="s">
        <v>199</v>
      </c>
      <c r="C43" s="18">
        <v>45676806.550777122</v>
      </c>
      <c r="D43" s="19">
        <f t="shared" si="0"/>
        <v>1.6392839416005847E-2</v>
      </c>
    </row>
    <row r="44" spans="2:10" s="39" customFormat="1" x14ac:dyDescent="0.2">
      <c r="B44" s="64" t="s">
        <v>34</v>
      </c>
      <c r="C44" s="62">
        <f>SUM(C33:C43)</f>
        <v>2786387726.4715118</v>
      </c>
      <c r="D44" s="71">
        <f>SUM(D33:D43)</f>
        <v>1.0000000000000002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468418416.14548838</v>
      </c>
      <c r="D47" s="19">
        <f>IF(($C$58=0),0,(C47/$C$58))</f>
        <v>0.23403260017633551</v>
      </c>
      <c r="F47" s="17" t="s">
        <v>200</v>
      </c>
      <c r="G47" s="18">
        <v>118320208.49692652</v>
      </c>
      <c r="H47" s="19">
        <f>IF(($G$58=0),0,(G47/$G$58))</f>
        <v>0.15074971908484763</v>
      </c>
    </row>
    <row r="48" spans="2:10" x14ac:dyDescent="0.2">
      <c r="B48" s="17" t="s">
        <v>47</v>
      </c>
      <c r="C48" s="18">
        <v>331417364.20271569</v>
      </c>
      <c r="D48" s="19">
        <f t="shared" ref="D48:D57" si="1">IF(($C$58=0),0,(C48/$C$58))</f>
        <v>0.16558372774109423</v>
      </c>
      <c r="F48" s="17" t="s">
        <v>47</v>
      </c>
      <c r="G48" s="18">
        <v>108935691.27536193</v>
      </c>
      <c r="H48" s="19">
        <f t="shared" ref="H48:H56" si="2">IF(($G$58=0),0,(G48/$G$58))</f>
        <v>0.13879306896675284</v>
      </c>
    </row>
    <row r="49" spans="1:10" x14ac:dyDescent="0.2">
      <c r="B49" s="17" t="s">
        <v>48</v>
      </c>
      <c r="C49" s="18">
        <v>393637239.64950025</v>
      </c>
      <c r="D49" s="19">
        <f t="shared" si="1"/>
        <v>0.19667020669143509</v>
      </c>
      <c r="F49" s="17" t="s">
        <v>48</v>
      </c>
      <c r="G49" s="18">
        <v>261796775.61045229</v>
      </c>
      <c r="H49" s="19">
        <f>IF(($G$58=0),0,(G49/$G$58))</f>
        <v>0.33355071700722821</v>
      </c>
    </row>
    <row r="50" spans="1:10" x14ac:dyDescent="0.2">
      <c r="B50" s="17" t="s">
        <v>49</v>
      </c>
      <c r="C50" s="18">
        <v>393076126.60356975</v>
      </c>
      <c r="D50" s="19">
        <f t="shared" si="1"/>
        <v>0.19638986172504247</v>
      </c>
      <c r="F50" s="17" t="s">
        <v>49</v>
      </c>
      <c r="G50" s="18">
        <v>227178400.24000001</v>
      </c>
      <c r="H50" s="19">
        <f t="shared" si="2"/>
        <v>0.28944404724586575</v>
      </c>
    </row>
    <row r="51" spans="1:10" x14ac:dyDescent="0.2">
      <c r="B51" s="17" t="s">
        <v>50</v>
      </c>
      <c r="C51" s="18">
        <v>198902999.62970164</v>
      </c>
      <c r="D51" s="19">
        <f t="shared" si="1"/>
        <v>9.9376507374026146E-2</v>
      </c>
      <c r="F51" s="17" t="s">
        <v>50</v>
      </c>
      <c r="G51" s="18">
        <v>23030966.467799012</v>
      </c>
      <c r="H51" s="19">
        <f t="shared" si="2"/>
        <v>2.9343353678787956E-2</v>
      </c>
    </row>
    <row r="52" spans="1:10" x14ac:dyDescent="0.2">
      <c r="B52" s="17" t="s">
        <v>51</v>
      </c>
      <c r="C52" s="18">
        <v>64539948.235704161</v>
      </c>
      <c r="D52" s="19">
        <f t="shared" si="1"/>
        <v>3.2245640607256945E-2</v>
      </c>
      <c r="F52" s="17" t="s">
        <v>51</v>
      </c>
      <c r="G52" s="18">
        <v>12321300</v>
      </c>
      <c r="H52" s="19">
        <f t="shared" si="2"/>
        <v>1.5698353961304774E-2</v>
      </c>
    </row>
    <row r="53" spans="1:10" x14ac:dyDescent="0.2">
      <c r="B53" s="17" t="s">
        <v>52</v>
      </c>
      <c r="C53" s="18">
        <v>59939718.235254049</v>
      </c>
      <c r="D53" s="19">
        <f t="shared" si="1"/>
        <v>2.9947260032740553E-2</v>
      </c>
      <c r="F53" s="17" t="s">
        <v>52</v>
      </c>
      <c r="G53" s="18">
        <v>11164351.300000001</v>
      </c>
      <c r="H53" s="19">
        <f t="shared" si="2"/>
        <v>1.4224305751483457E-2</v>
      </c>
    </row>
    <row r="54" spans="1:10" x14ac:dyDescent="0.2">
      <c r="B54" s="17" t="s">
        <v>53</v>
      </c>
      <c r="C54" s="18">
        <v>27928774.39927496</v>
      </c>
      <c r="D54" s="19">
        <f t="shared" si="1"/>
        <v>1.3953857207805568E-2</v>
      </c>
      <c r="F54" s="17" t="s">
        <v>53</v>
      </c>
      <c r="G54" s="18">
        <v>3105700</v>
      </c>
      <c r="H54" s="19">
        <f t="shared" si="2"/>
        <v>3.956918336346346E-3</v>
      </c>
    </row>
    <row r="55" spans="1:10" x14ac:dyDescent="0.2">
      <c r="B55" s="17" t="s">
        <v>54</v>
      </c>
      <c r="C55" s="18">
        <v>19891968.389338881</v>
      </c>
      <c r="D55" s="19">
        <f t="shared" si="1"/>
        <v>9.9384843215398182E-3</v>
      </c>
      <c r="F55" s="17" t="s">
        <v>54</v>
      </c>
      <c r="G55" s="18">
        <v>5038200</v>
      </c>
      <c r="H55" s="19">
        <f t="shared" si="2"/>
        <v>6.4190829642850758E-3</v>
      </c>
    </row>
    <row r="56" spans="1:10" x14ac:dyDescent="0.2">
      <c r="B56" s="17" t="s">
        <v>55</v>
      </c>
      <c r="C56" s="18">
        <v>11899971.03964765</v>
      </c>
      <c r="D56" s="19">
        <f t="shared" si="1"/>
        <v>5.9454988711776626E-3</v>
      </c>
      <c r="F56" s="17" t="s">
        <v>55</v>
      </c>
      <c r="G56" s="18">
        <v>166800</v>
      </c>
      <c r="H56" s="19">
        <f t="shared" si="2"/>
        <v>2.1251697797680733E-4</v>
      </c>
    </row>
    <row r="57" spans="1:10" x14ac:dyDescent="0.2">
      <c r="B57" s="17" t="s">
        <v>199</v>
      </c>
      <c r="C57" s="18">
        <v>31856732.404462371</v>
      </c>
      <c r="D57" s="19">
        <f t="shared" si="1"/>
        <v>1.5916355251545892E-2</v>
      </c>
      <c r="F57" s="17" t="s">
        <v>199</v>
      </c>
      <c r="G57" s="18">
        <v>13820074.146314749</v>
      </c>
      <c r="H57" s="19">
        <f>IF(($G$58=0),0,(G57/$G$58))</f>
        <v>1.7607916025121198E-2</v>
      </c>
    </row>
    <row r="58" spans="1:10" s="39" customFormat="1" x14ac:dyDescent="0.2">
      <c r="B58" s="64" t="s">
        <v>34</v>
      </c>
      <c r="C58" s="62">
        <f>SUM(C47:C57)</f>
        <v>2001509258.9346581</v>
      </c>
      <c r="D58" s="71">
        <f>SUM(D47:D57)</f>
        <v>0.99999999999999989</v>
      </c>
      <c r="E58" s="38"/>
      <c r="F58" s="64" t="s">
        <v>34</v>
      </c>
      <c r="G58" s="62">
        <f>SUM(G47:G57)</f>
        <v>784878467.53685451</v>
      </c>
      <c r="H58" s="71">
        <f>SUM(H47:H57)</f>
        <v>1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2786387726.4715123</v>
      </c>
      <c r="D64" s="50">
        <f>SUM(D65:D92)</f>
        <v>1</v>
      </c>
    </row>
    <row r="65" spans="2:4" outlineLevel="1" x14ac:dyDescent="0.2">
      <c r="B65" s="17" t="s">
        <v>63</v>
      </c>
      <c r="C65" s="18">
        <v>16358907.23</v>
      </c>
      <c r="D65" s="19">
        <f>IF(($C$99=0),0,(C65/$C$99))</f>
        <v>5.8710089319535521E-3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270763641.79000002</v>
      </c>
      <c r="D68" s="19">
        <f t="shared" si="3"/>
        <v>9.7173713197795442E-2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169442943.03</v>
      </c>
      <c r="D80" s="19">
        <f t="shared" si="3"/>
        <v>6.0810970928504182E-2</v>
      </c>
    </row>
    <row r="81" spans="2:4" outlineLevel="1" x14ac:dyDescent="0.2">
      <c r="B81" s="17" t="s">
        <v>78</v>
      </c>
      <c r="C81" s="18">
        <v>2329822234.4215121</v>
      </c>
      <c r="D81" s="19">
        <f t="shared" si="3"/>
        <v>0.8361443069417468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2786387726.4715123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26" t="s">
        <v>145</v>
      </c>
      <c r="H102" s="127"/>
    </row>
    <row r="103" spans="2:8" ht="15" customHeight="1" x14ac:dyDescent="0.2">
      <c r="B103" s="17" t="s">
        <v>185</v>
      </c>
      <c r="C103" s="18"/>
      <c r="D103" s="45"/>
      <c r="E103" s="45"/>
      <c r="F103" s="51">
        <f>IF(($C$113=0),0,(C103/$C$113))</f>
        <v>0</v>
      </c>
      <c r="G103" s="112">
        <f>IF(($C$99=0),0,(C103/$C$99))</f>
        <v>0</v>
      </c>
      <c r="H103" s="113"/>
    </row>
    <row r="104" spans="2:8" ht="15" customHeight="1" x14ac:dyDescent="0.2">
      <c r="B104" s="17" t="s">
        <v>98</v>
      </c>
      <c r="C104" s="18">
        <v>659046148.03509998</v>
      </c>
      <c r="D104" s="45"/>
      <c r="E104" s="45"/>
      <c r="F104" s="51">
        <f t="shared" ref="F104:F112" si="4">IF(($C$113=0),0,(C104/$C$113))</f>
        <v>0.28287400570659371</v>
      </c>
      <c r="G104" s="112">
        <f t="shared" ref="G104:G112" si="5">IF(($C$99=0),0,(C104/$C$99))</f>
        <v>0.23652348945337562</v>
      </c>
      <c r="H104" s="113"/>
    </row>
    <row r="105" spans="2:8" ht="15" customHeight="1" x14ac:dyDescent="0.2">
      <c r="B105" s="17" t="s">
        <v>99</v>
      </c>
      <c r="C105" s="18">
        <v>1429172807.166451</v>
      </c>
      <c r="D105" s="45"/>
      <c r="E105" s="45"/>
      <c r="F105" s="51">
        <f t="shared" si="4"/>
        <v>0.61342568804237962</v>
      </c>
      <c r="G105" s="112">
        <f t="shared" si="5"/>
        <v>0.5129123967884599</v>
      </c>
      <c r="H105" s="113"/>
    </row>
    <row r="106" spans="2:8" ht="15" customHeight="1" x14ac:dyDescent="0.2">
      <c r="B106" s="17" t="s">
        <v>100</v>
      </c>
      <c r="C106" s="18">
        <v>62106512.776268281</v>
      </c>
      <c r="D106" s="45"/>
      <c r="E106" s="45"/>
      <c r="F106" s="51">
        <f t="shared" si="4"/>
        <v>2.6657189487973583E-2</v>
      </c>
      <c r="G106" s="112">
        <f t="shared" si="5"/>
        <v>2.2289257229436497E-2</v>
      </c>
      <c r="H106" s="113"/>
    </row>
    <row r="107" spans="2:8" ht="15" customHeight="1" x14ac:dyDescent="0.2">
      <c r="B107" s="17" t="s">
        <v>101</v>
      </c>
      <c r="C107" s="18">
        <v>3185828.02063782</v>
      </c>
      <c r="D107" s="45"/>
      <c r="E107" s="45"/>
      <c r="F107" s="51">
        <f t="shared" si="4"/>
        <v>1.3674124890600721E-3</v>
      </c>
      <c r="G107" s="112">
        <f t="shared" si="5"/>
        <v>1.1433541679686232E-3</v>
      </c>
      <c r="H107" s="113"/>
    </row>
    <row r="108" spans="2:8" ht="15" customHeight="1" x14ac:dyDescent="0.2">
      <c r="B108" s="17" t="s">
        <v>102</v>
      </c>
      <c r="C108" s="18">
        <v>14768541.67935642</v>
      </c>
      <c r="D108" s="45"/>
      <c r="E108" s="45"/>
      <c r="F108" s="51">
        <f t="shared" si="4"/>
        <v>6.3389135278912809E-3</v>
      </c>
      <c r="G108" s="112">
        <f t="shared" si="5"/>
        <v>5.3002464585423202E-3</v>
      </c>
      <c r="H108" s="113"/>
    </row>
    <row r="109" spans="2:8" ht="15" customHeight="1" x14ac:dyDescent="0.2">
      <c r="B109" s="17" t="s">
        <v>103</v>
      </c>
      <c r="C109" s="18">
        <v>82510059.392510876</v>
      </c>
      <c r="D109" s="45"/>
      <c r="E109" s="45"/>
      <c r="F109" s="51">
        <f t="shared" si="4"/>
        <v>3.5414744598743109E-2</v>
      </c>
      <c r="G109" s="112">
        <f t="shared" si="5"/>
        <v>2.9611837078035035E-2</v>
      </c>
      <c r="H109" s="113"/>
    </row>
    <row r="110" spans="2:8" ht="15" customHeight="1" x14ac:dyDescent="0.2">
      <c r="B110" s="17" t="s">
        <v>104</v>
      </c>
      <c r="C110" s="18">
        <v>5441662.6307652202</v>
      </c>
      <c r="D110" s="45"/>
      <c r="E110" s="45"/>
      <c r="F110" s="51">
        <f t="shared" si="4"/>
        <v>2.3356557210109921E-3</v>
      </c>
      <c r="G110" s="112">
        <f t="shared" si="5"/>
        <v>1.9529452340992627E-3</v>
      </c>
      <c r="H110" s="113"/>
    </row>
    <row r="111" spans="2:8" ht="15" customHeight="1" x14ac:dyDescent="0.2">
      <c r="B111" s="17" t="s">
        <v>105</v>
      </c>
      <c r="C111" s="18">
        <v>71382879.170422584</v>
      </c>
      <c r="D111" s="45"/>
      <c r="E111" s="45"/>
      <c r="F111" s="51">
        <f t="shared" si="4"/>
        <v>3.0638766389894424E-2</v>
      </c>
      <c r="G111" s="112">
        <f t="shared" si="5"/>
        <v>2.561843008862837E-2</v>
      </c>
      <c r="H111" s="113"/>
    </row>
    <row r="112" spans="2:8" ht="15" customHeight="1" x14ac:dyDescent="0.2">
      <c r="B112" s="17" t="s">
        <v>106</v>
      </c>
      <c r="C112" s="18">
        <v>2207795.5499999998</v>
      </c>
      <c r="D112" s="45"/>
      <c r="E112" s="45"/>
      <c r="F112" s="51">
        <f t="shared" si="4"/>
        <v>9.4762403645280171E-4</v>
      </c>
      <c r="G112" s="112">
        <f t="shared" si="5"/>
        <v>7.9235044320116873E-4</v>
      </c>
      <c r="H112" s="113"/>
    </row>
    <row r="113" spans="1:9" ht="15" customHeight="1" x14ac:dyDescent="0.2">
      <c r="B113" s="64" t="s">
        <v>34</v>
      </c>
      <c r="C113" s="62">
        <f>SUM(C103:C112)</f>
        <v>2329822234.4215131</v>
      </c>
      <c r="D113" s="75"/>
      <c r="E113" s="75"/>
      <c r="F113" s="76">
        <f>SUM(F103:F112)</f>
        <v>0.99999999999999956</v>
      </c>
      <c r="G113" s="110">
        <f>SUM(G103:H112)</f>
        <v>0.83614430694174691</v>
      </c>
      <c r="H113" s="111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23" t="s">
        <v>109</v>
      </c>
      <c r="C117" s="124"/>
      <c r="D117" s="65"/>
      <c r="E117" s="65"/>
      <c r="F117" s="65" t="s">
        <v>28</v>
      </c>
      <c r="G117" s="116" t="s">
        <v>46</v>
      </c>
      <c r="H117" s="117"/>
    </row>
    <row r="118" spans="1:9" ht="15" customHeight="1" x14ac:dyDescent="0.2">
      <c r="B118" s="128" t="s">
        <v>192</v>
      </c>
      <c r="C118" s="129"/>
      <c r="D118" s="47"/>
      <c r="E118" s="47"/>
      <c r="F118" s="46">
        <f>SUM(F119:F121)</f>
        <v>2001509258.9346581</v>
      </c>
      <c r="G118" s="114">
        <f>SUM(G119:H121)</f>
        <v>0.71831685157084368</v>
      </c>
      <c r="H118" s="115"/>
    </row>
    <row r="119" spans="1:9" ht="15" customHeight="1" x14ac:dyDescent="0.2">
      <c r="B119" s="118" t="s">
        <v>193</v>
      </c>
      <c r="C119" s="119"/>
      <c r="D119" s="47"/>
      <c r="E119" s="47"/>
      <c r="F119" s="18">
        <v>1093967838.33652</v>
      </c>
      <c r="G119" s="112">
        <f>IF(($F$130=0),0,(F119/$F$130))</f>
        <v>0.39261149047689953</v>
      </c>
      <c r="H119" s="113"/>
    </row>
    <row r="120" spans="1:9" ht="12.75" customHeight="1" x14ac:dyDescent="0.2">
      <c r="B120" s="118" t="s">
        <v>191</v>
      </c>
      <c r="C120" s="119"/>
      <c r="D120" s="47"/>
      <c r="E120" s="47"/>
      <c r="F120" s="18">
        <v>809602257.89571238</v>
      </c>
      <c r="G120" s="112">
        <f t="shared" ref="G120:G129" si="6">IF(($F$130=0),0,(F120/$F$130))</f>
        <v>0.29055621018002992</v>
      </c>
      <c r="H120" s="113"/>
    </row>
    <row r="121" spans="1:9" x14ac:dyDescent="0.2">
      <c r="B121" s="52" t="s">
        <v>194</v>
      </c>
      <c r="C121" s="53"/>
      <c r="D121" s="47"/>
      <c r="E121" s="47"/>
      <c r="F121" s="18">
        <v>97939162.702425644</v>
      </c>
      <c r="G121" s="112">
        <f t="shared" si="6"/>
        <v>3.5149150913914261E-2</v>
      </c>
      <c r="H121" s="113"/>
    </row>
    <row r="122" spans="1:9" x14ac:dyDescent="0.2">
      <c r="B122" s="128" t="s">
        <v>110</v>
      </c>
      <c r="C122" s="129"/>
      <c r="D122" s="47"/>
      <c r="E122" s="47"/>
      <c r="F122" s="46">
        <f>SUM(F123:F129)</f>
        <v>784878467.53685439</v>
      </c>
      <c r="G122" s="114">
        <f>SUM(G123:H129)</f>
        <v>0.28168314842915637</v>
      </c>
      <c r="H122" s="115"/>
    </row>
    <row r="123" spans="1:9" x14ac:dyDescent="0.2">
      <c r="B123" s="118" t="s">
        <v>186</v>
      </c>
      <c r="C123" s="119"/>
      <c r="D123" s="47"/>
      <c r="E123" s="47"/>
      <c r="F123" s="18">
        <v>121100308.73804778</v>
      </c>
      <c r="G123" s="112">
        <f t="shared" si="6"/>
        <v>4.3461398996111997E-2</v>
      </c>
      <c r="H123" s="113"/>
    </row>
    <row r="124" spans="1:9" x14ac:dyDescent="0.2">
      <c r="B124" s="118" t="s">
        <v>187</v>
      </c>
      <c r="C124" s="119"/>
      <c r="D124" s="47"/>
      <c r="E124" s="47"/>
      <c r="F124" s="18">
        <v>210413764.57583809</v>
      </c>
      <c r="G124" s="112">
        <f t="shared" si="6"/>
        <v>7.5514890686907907E-2</v>
      </c>
      <c r="H124" s="113"/>
    </row>
    <row r="125" spans="1:9" x14ac:dyDescent="0.2">
      <c r="B125" s="118" t="s">
        <v>188</v>
      </c>
      <c r="C125" s="119"/>
      <c r="D125" s="47"/>
      <c r="E125" s="47"/>
      <c r="F125" s="18">
        <v>92363519.893035725</v>
      </c>
      <c r="G125" s="112">
        <f t="shared" si="6"/>
        <v>3.3148121855244628E-2</v>
      </c>
      <c r="H125" s="113"/>
    </row>
    <row r="126" spans="1:9" x14ac:dyDescent="0.2">
      <c r="B126" s="118" t="s">
        <v>189</v>
      </c>
      <c r="C126" s="119"/>
      <c r="D126" s="47"/>
      <c r="E126" s="47"/>
      <c r="F126" s="18">
        <v>18383886.251243889</v>
      </c>
      <c r="G126" s="112">
        <f t="shared" si="6"/>
        <v>6.5977487901599267E-3</v>
      </c>
      <c r="H126" s="113"/>
    </row>
    <row r="127" spans="1:9" x14ac:dyDescent="0.2">
      <c r="B127" s="118" t="s">
        <v>190</v>
      </c>
      <c r="C127" s="119"/>
      <c r="D127" s="47"/>
      <c r="E127" s="47"/>
      <c r="F127" s="18">
        <v>245277786.35964569</v>
      </c>
      <c r="G127" s="112">
        <f t="shared" si="6"/>
        <v>8.8027155743414229E-2</v>
      </c>
      <c r="H127" s="113"/>
    </row>
    <row r="128" spans="1:9" x14ac:dyDescent="0.2">
      <c r="B128" s="118" t="s">
        <v>201</v>
      </c>
      <c r="C128" s="119"/>
      <c r="D128" s="47"/>
      <c r="E128" s="47"/>
      <c r="F128" s="18">
        <v>61560326.273466162</v>
      </c>
      <c r="G128" s="112">
        <f t="shared" si="6"/>
        <v>2.2093237667042798E-2</v>
      </c>
      <c r="H128" s="113"/>
    </row>
    <row r="129" spans="1:10" x14ac:dyDescent="0.2">
      <c r="B129" s="118" t="s">
        <v>202</v>
      </c>
      <c r="C129" s="119"/>
      <c r="D129" s="47"/>
      <c r="E129" s="47"/>
      <c r="F129" s="18">
        <v>35778875.445577189</v>
      </c>
      <c r="G129" s="112">
        <f t="shared" si="6"/>
        <v>1.2840594690274878E-2</v>
      </c>
      <c r="H129" s="113"/>
    </row>
    <row r="130" spans="1:10" ht="15" customHeight="1" x14ac:dyDescent="0.2">
      <c r="B130" s="123" t="s">
        <v>34</v>
      </c>
      <c r="C130" s="124"/>
      <c r="D130" s="69"/>
      <c r="E130" s="69"/>
      <c r="F130" s="62">
        <f>F118+F122</f>
        <v>2786387726.4715123</v>
      </c>
      <c r="G130" s="110">
        <f>G118+G122</f>
        <v>1</v>
      </c>
      <c r="H130" s="111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21">
        <v>4.34512096</v>
      </c>
      <c r="H134" s="122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434008383.64999998</v>
      </c>
      <c r="D137" s="19">
        <f>IF(($C$142=0),0,(C137/$C$142))</f>
        <v>0.15576022659258482</v>
      </c>
    </row>
    <row r="138" spans="1:10" x14ac:dyDescent="0.2">
      <c r="B138" s="17" t="s">
        <v>114</v>
      </c>
      <c r="C138" s="18">
        <v>1172079726.53</v>
      </c>
      <c r="D138" s="19">
        <f>IF(($C$142=0),0,(C138/$C$142))</f>
        <v>0.4206448784549594</v>
      </c>
    </row>
    <row r="139" spans="1:10" x14ac:dyDescent="0.2">
      <c r="B139" s="17" t="s">
        <v>115</v>
      </c>
      <c r="C139" s="18">
        <v>391920393.54000002</v>
      </c>
      <c r="D139" s="19">
        <f>IF(($C$142=0),0,(C139/$C$142))</f>
        <v>0.14065536889092631</v>
      </c>
    </row>
    <row r="140" spans="1:10" x14ac:dyDescent="0.2">
      <c r="B140" s="17" t="s">
        <v>116</v>
      </c>
      <c r="C140" s="18">
        <v>429029451.11000001</v>
      </c>
      <c r="D140" s="19">
        <f>IF(($C$142=0),0,(C140/$C$142))</f>
        <v>0.15397334944957322</v>
      </c>
    </row>
    <row r="141" spans="1:10" x14ac:dyDescent="0.2">
      <c r="B141" s="17" t="s">
        <v>117</v>
      </c>
      <c r="C141" s="18">
        <v>359349771.64151233</v>
      </c>
      <c r="D141" s="19">
        <f>IF(($C$142=0),0,(C141/$C$142))</f>
        <v>0.12896617661195625</v>
      </c>
    </row>
    <row r="142" spans="1:10" x14ac:dyDescent="0.2">
      <c r="B142" s="64" t="s">
        <v>34</v>
      </c>
      <c r="C142" s="62">
        <f>SUM(C137:C141)</f>
        <v>2786387726.4715123</v>
      </c>
      <c r="D142" s="71">
        <f>SUM(D137:D141)</f>
        <v>1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282563519.81612927</v>
      </c>
      <c r="D145" s="19">
        <f>IF(($C$150=0),0,(C145/$C$150))</f>
        <v>0.14117522492328072</v>
      </c>
      <c r="F145" s="17" t="s">
        <v>113</v>
      </c>
      <c r="G145" s="18">
        <v>151444863.83387074</v>
      </c>
      <c r="H145" s="19">
        <f>IF(($G$150=0),0,(G145/$G$150))</f>
        <v>0.1929532661395881</v>
      </c>
    </row>
    <row r="146" spans="1:9" x14ac:dyDescent="0.2">
      <c r="B146" s="17" t="s">
        <v>114</v>
      </c>
      <c r="C146" s="18">
        <v>721079195.15644109</v>
      </c>
      <c r="D146" s="19">
        <f>IF(($C$150=0),0,(C146/$C$150))</f>
        <v>0.36026772893383935</v>
      </c>
      <c r="F146" s="17" t="s">
        <v>114</v>
      </c>
      <c r="G146" s="18">
        <v>451000531.37355894</v>
      </c>
      <c r="H146" s="19">
        <f>IF(($G$150=0),0,(G146/$G$150))</f>
        <v>0.57461193041632508</v>
      </c>
    </row>
    <row r="147" spans="1:9" x14ac:dyDescent="0.2">
      <c r="B147" s="17" t="s">
        <v>115</v>
      </c>
      <c r="C147" s="18">
        <v>313679714.97568554</v>
      </c>
      <c r="D147" s="19">
        <f>IF(($C$150=0),0,(C147/$C$150))</f>
        <v>0.15672159075729064</v>
      </c>
      <c r="F147" s="17" t="s">
        <v>115</v>
      </c>
      <c r="G147" s="18">
        <v>78240678.56431447</v>
      </c>
      <c r="H147" s="19">
        <f>IF(($G$150=0),0,(G147/$G$150))</f>
        <v>9.9685087310209114E-2</v>
      </c>
    </row>
    <row r="148" spans="1:9" x14ac:dyDescent="0.2">
      <c r="B148" s="17" t="s">
        <v>116</v>
      </c>
      <c r="C148" s="18">
        <v>357830822.86611575</v>
      </c>
      <c r="D148" s="19">
        <f>IF(($C$150=0),0,(C148/$C$150))</f>
        <v>0.17878049840078086</v>
      </c>
      <c r="F148" s="17" t="s">
        <v>116</v>
      </c>
      <c r="G148" s="18">
        <v>71198628.243884295</v>
      </c>
      <c r="H148" s="19">
        <f>IF(($G$150=0),0,(G148/$G$150))</f>
        <v>9.071293351609383E-2</v>
      </c>
    </row>
    <row r="149" spans="1:9" x14ac:dyDescent="0.2">
      <c r="B149" s="17" t="s">
        <v>117</v>
      </c>
      <c r="C149" s="18">
        <v>326356006.12028629</v>
      </c>
      <c r="D149" s="19">
        <f>IF(($C$150=0),0,(C149/$C$150))</f>
        <v>0.16305495698480835</v>
      </c>
      <c r="F149" s="17" t="s">
        <v>117</v>
      </c>
      <c r="G149" s="18">
        <v>32993765.521226048</v>
      </c>
      <c r="H149" s="19">
        <f>IF(($G$150=0),0,(G149/$G$150))</f>
        <v>4.2036782617783819E-2</v>
      </c>
    </row>
    <row r="150" spans="1:9" x14ac:dyDescent="0.2">
      <c r="B150" s="64" t="s">
        <v>34</v>
      </c>
      <c r="C150" s="62">
        <f>SUM(C145:C149)</f>
        <v>2001509258.9346581</v>
      </c>
      <c r="D150" s="71">
        <f>SUM(D145:D149)</f>
        <v>1</v>
      </c>
      <c r="F150" s="64" t="s">
        <v>34</v>
      </c>
      <c r="G150" s="62">
        <f>SUM(G145:G149)</f>
        <v>784878467.53685451</v>
      </c>
      <c r="H150" s="71">
        <f>SUM(H145:H149)</f>
        <v>1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20" t="s">
        <v>208</v>
      </c>
      <c r="C156" s="119"/>
      <c r="D156" s="119"/>
      <c r="E156" s="119"/>
      <c r="F156" s="119"/>
      <c r="G156" s="119"/>
      <c r="H156" s="28">
        <v>9.6709666500000004</v>
      </c>
    </row>
    <row r="157" spans="1:9" x14ac:dyDescent="0.2">
      <c r="B157" s="118" t="s">
        <v>209</v>
      </c>
      <c r="C157" s="119"/>
      <c r="D157" s="119"/>
      <c r="E157" s="119"/>
      <c r="F157" s="119"/>
      <c r="G157" s="119"/>
      <c r="H157" s="28">
        <v>16.374993570000001</v>
      </c>
    </row>
    <row r="158" spans="1:9" x14ac:dyDescent="0.2">
      <c r="B158" s="120" t="s">
        <v>178</v>
      </c>
      <c r="C158" s="125"/>
      <c r="D158" s="125"/>
      <c r="E158" s="125"/>
      <c r="F158" s="125"/>
      <c r="G158" s="125"/>
      <c r="H158" s="28">
        <v>5.3468731800000002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20" t="s">
        <v>208</v>
      </c>
      <c r="C161" s="119"/>
      <c r="D161" s="119"/>
      <c r="E161" s="119"/>
      <c r="F161" s="119"/>
      <c r="G161" s="119"/>
      <c r="H161" s="28">
        <v>5.39429157</v>
      </c>
    </row>
    <row r="162" spans="2:8" x14ac:dyDescent="0.2">
      <c r="B162" s="118" t="s">
        <v>209</v>
      </c>
      <c r="C162" s="119"/>
      <c r="D162" s="119"/>
      <c r="E162" s="119"/>
      <c r="F162" s="119"/>
      <c r="G162" s="119"/>
      <c r="H162" s="28">
        <v>7.8481361999999999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20" t="s">
        <v>208</v>
      </c>
      <c r="C165" s="119"/>
      <c r="D165" s="119"/>
      <c r="E165" s="119"/>
      <c r="F165" s="119"/>
      <c r="G165" s="119"/>
      <c r="H165" s="28">
        <v>11.348036179999999</v>
      </c>
    </row>
    <row r="166" spans="2:8" x14ac:dyDescent="0.2">
      <c r="B166" s="118" t="s">
        <v>209</v>
      </c>
      <c r="C166" s="119"/>
      <c r="D166" s="119"/>
      <c r="E166" s="119"/>
      <c r="F166" s="119"/>
      <c r="G166" s="119"/>
      <c r="H166" s="28">
        <v>19.71874365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135825373.62052077</v>
      </c>
      <c r="D170" s="19">
        <f>IF(($C$175=0),0,(C170/$C$175))</f>
        <v>4.8746042171424787E-2</v>
      </c>
      <c r="F170" s="17" t="s">
        <v>113</v>
      </c>
      <c r="G170" s="18">
        <v>30000000</v>
      </c>
      <c r="H170" s="19">
        <f>IF(($G$175=0),0,(G170/$G$175))</f>
        <v>1.5689670862084656E-2</v>
      </c>
    </row>
    <row r="171" spans="2:8" x14ac:dyDescent="0.2">
      <c r="B171" s="17" t="s">
        <v>114</v>
      </c>
      <c r="C171" s="18">
        <v>257314795.7634778</v>
      </c>
      <c r="D171" s="19">
        <f>IF(($C$175=0),0,(C171/$C$175))</f>
        <v>9.2347089143018646E-2</v>
      </c>
      <c r="F171" s="17" t="s">
        <v>114</v>
      </c>
      <c r="G171" s="18">
        <v>30000000</v>
      </c>
      <c r="H171" s="19">
        <f>IF(($G$175=0),0,(G171/$G$175))</f>
        <v>1.5689670862084656E-2</v>
      </c>
    </row>
    <row r="172" spans="2:8" x14ac:dyDescent="0.2">
      <c r="B172" s="17" t="s">
        <v>115</v>
      </c>
      <c r="C172" s="18">
        <v>244337769.02956733</v>
      </c>
      <c r="D172" s="19">
        <f>IF(($C$175=0),0,(C172/$C$175))</f>
        <v>8.7689795181153662E-2</v>
      </c>
      <c r="F172" s="17" t="s">
        <v>115</v>
      </c>
      <c r="G172" s="18">
        <v>812086000</v>
      </c>
      <c r="H172" s="19">
        <f>IF(($G$175=0),0,(G172/$G$175))</f>
        <v>0.42471206839022929</v>
      </c>
    </row>
    <row r="173" spans="2:8" x14ac:dyDescent="0.2">
      <c r="B173" s="17" t="s">
        <v>116</v>
      </c>
      <c r="C173" s="18">
        <v>337192221.6766603</v>
      </c>
      <c r="D173" s="19">
        <f>IF(($C$175=0),0,(C173/$C$175))</f>
        <v>0.12101410671358974</v>
      </c>
      <c r="F173" s="17" t="s">
        <v>116</v>
      </c>
      <c r="G173" s="18">
        <v>1010000000</v>
      </c>
      <c r="H173" s="19">
        <f>IF(($G$175=0),0,(G173/$G$175))</f>
        <v>0.5282189190235167</v>
      </c>
    </row>
    <row r="174" spans="2:8" x14ac:dyDescent="0.2">
      <c r="B174" s="17" t="s">
        <v>117</v>
      </c>
      <c r="C174" s="18">
        <v>1811717566.3812861</v>
      </c>
      <c r="D174" s="19">
        <f>IF(($C$175=0),0,(C174/$C$175))</f>
        <v>0.65020296679081313</v>
      </c>
      <c r="F174" s="17" t="s">
        <v>117</v>
      </c>
      <c r="G174" s="18">
        <v>30000000</v>
      </c>
      <c r="H174" s="19">
        <f>IF(($G$175=0),0,(G174/$G$175))</f>
        <v>1.5689670862084656E-2</v>
      </c>
    </row>
    <row r="175" spans="2:8" x14ac:dyDescent="0.2">
      <c r="B175" s="64" t="s">
        <v>34</v>
      </c>
      <c r="C175" s="62">
        <f>SUM(C170:C174)</f>
        <v>2786387726.4715123</v>
      </c>
      <c r="D175" s="71">
        <f>SUM(D170:D174)</f>
        <v>1</v>
      </c>
      <c r="F175" s="64" t="s">
        <v>34</v>
      </c>
      <c r="G175" s="62">
        <f>SUM(G170:G174)</f>
        <v>1912086000</v>
      </c>
      <c r="H175" s="71">
        <f>SUM(H170:H174)</f>
        <v>0.99999999999999989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 t="s">
        <v>215</v>
      </c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1617322570.5915122</v>
      </c>
      <c r="F196" s="17" t="s">
        <v>205</v>
      </c>
      <c r="G196" s="47"/>
      <c r="H196" s="49">
        <v>832086000</v>
      </c>
    </row>
    <row r="197" spans="2:8" x14ac:dyDescent="0.2">
      <c r="B197" s="17" t="s">
        <v>129</v>
      </c>
      <c r="C197" s="47"/>
      <c r="D197" s="49">
        <v>37279095.539999999</v>
      </c>
      <c r="F197" s="17" t="s">
        <v>129</v>
      </c>
      <c r="G197" s="47"/>
      <c r="H197" s="49"/>
    </row>
    <row r="198" spans="2:8" x14ac:dyDescent="0.2">
      <c r="B198" s="17" t="s">
        <v>130</v>
      </c>
      <c r="C198" s="47"/>
      <c r="D198" s="49">
        <v>231756205.28</v>
      </c>
      <c r="F198" s="17" t="s">
        <v>130</v>
      </c>
      <c r="G198" s="47"/>
      <c r="H198" s="49">
        <v>40000000</v>
      </c>
    </row>
    <row r="199" spans="2:8" x14ac:dyDescent="0.2">
      <c r="B199" s="17" t="s">
        <v>131</v>
      </c>
      <c r="C199" s="47"/>
      <c r="D199" s="49">
        <v>900029855.05999994</v>
      </c>
      <c r="F199" s="17" t="s">
        <v>132</v>
      </c>
      <c r="G199" s="47"/>
      <c r="H199" s="49">
        <v>1040000000</v>
      </c>
    </row>
    <row r="200" spans="2:8" x14ac:dyDescent="0.2">
      <c r="B200" s="64" t="s">
        <v>34</v>
      </c>
      <c r="C200" s="69"/>
      <c r="D200" s="70">
        <f>SUM(D196:D199)</f>
        <v>2786387726.4715118</v>
      </c>
      <c r="F200" s="64" t="s">
        <v>34</v>
      </c>
      <c r="G200" s="69"/>
      <c r="H200" s="70">
        <f>SUM(H196:H199)</f>
        <v>1912086000</v>
      </c>
    </row>
  </sheetData>
  <mergeCells count="47">
    <mergeCell ref="B123:C123"/>
    <mergeCell ref="B117:C117"/>
    <mergeCell ref="B120:C120"/>
    <mergeCell ref="B122:C122"/>
    <mergeCell ref="B119:C119"/>
    <mergeCell ref="B118:C118"/>
    <mergeCell ref="G102:H102"/>
    <mergeCell ref="G104:H104"/>
    <mergeCell ref="G105:H105"/>
    <mergeCell ref="G106:H106"/>
    <mergeCell ref="G107:H107"/>
    <mergeCell ref="G103:H103"/>
    <mergeCell ref="B124:C124"/>
    <mergeCell ref="B125:C125"/>
    <mergeCell ref="B126:C126"/>
    <mergeCell ref="B127:C127"/>
    <mergeCell ref="B128:C128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G108:H108"/>
    <mergeCell ref="G109:H109"/>
    <mergeCell ref="G110:H110"/>
    <mergeCell ref="G111:H111"/>
    <mergeCell ref="G112:H112"/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</mergeCells>
  <pageMargins left="0.7" right="0.7" top="0.75" bottom="0.75" header="0.3" footer="0.3"/>
  <pageSetup paperSize="9" scale="80" fitToHeight="0" orientation="portrait" r:id="rId1"/>
  <headerFooter>
    <oddHeader xml:space="preserve">&amp;R
</oddHeader>
  </headerFooter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H1" sqref="H1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6384" width="9.140625" style="2"/>
  </cols>
  <sheetData>
    <row r="1" spans="1:4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4" x14ac:dyDescent="0.25">
      <c r="B2" s="81" t="s">
        <v>198</v>
      </c>
    </row>
    <row r="4" spans="1:4" x14ac:dyDescent="0.25">
      <c r="B4" s="94" t="s">
        <v>135</v>
      </c>
      <c r="C4" s="95"/>
      <c r="D4" s="96" t="s">
        <v>28</v>
      </c>
    </row>
    <row r="5" spans="1:4" x14ac:dyDescent="0.25">
      <c r="B5" s="83" t="s">
        <v>182</v>
      </c>
      <c r="C5" s="11"/>
      <c r="D5" s="84"/>
    </row>
    <row r="6" spans="1:4" x14ac:dyDescent="0.25">
      <c r="B6" s="83" t="s">
        <v>136</v>
      </c>
      <c r="C6" s="11"/>
      <c r="D6" s="84">
        <v>49834500</v>
      </c>
    </row>
    <row r="7" spans="1:4" x14ac:dyDescent="0.25">
      <c r="B7" s="85" t="s">
        <v>147</v>
      </c>
      <c r="C7" s="86"/>
      <c r="D7" s="84">
        <v>44937000</v>
      </c>
    </row>
    <row r="8" spans="1:4" x14ac:dyDescent="0.25">
      <c r="B8" s="97" t="s">
        <v>34</v>
      </c>
      <c r="C8" s="98"/>
      <c r="D8" s="99">
        <f>D5+D6</f>
        <v>49834500</v>
      </c>
    </row>
    <row r="9" spans="1:4" x14ac:dyDescent="0.25">
      <c r="B9" s="97" t="s">
        <v>184</v>
      </c>
      <c r="C9" s="98"/>
      <c r="D9" s="100">
        <f>D8/Primärdeckung!C14</f>
        <v>1.788498403382897E-2</v>
      </c>
    </row>
    <row r="11" spans="1:4" x14ac:dyDescent="0.25">
      <c r="B11" s="94" t="s">
        <v>137</v>
      </c>
      <c r="C11" s="101" t="s">
        <v>28</v>
      </c>
      <c r="D11" s="96" t="s">
        <v>29</v>
      </c>
    </row>
    <row r="12" spans="1:4" x14ac:dyDescent="0.25">
      <c r="B12" s="83" t="s">
        <v>138</v>
      </c>
      <c r="C12" s="87"/>
      <c r="D12" s="88"/>
    </row>
    <row r="13" spans="1:4" x14ac:dyDescent="0.25">
      <c r="B13" s="83" t="s">
        <v>32</v>
      </c>
      <c r="C13" s="87">
        <v>14450700</v>
      </c>
      <c r="D13" s="88">
        <v>3</v>
      </c>
    </row>
    <row r="14" spans="1:4" x14ac:dyDescent="0.25">
      <c r="B14" s="83" t="s">
        <v>33</v>
      </c>
      <c r="C14" s="87">
        <v>35383800</v>
      </c>
      <c r="D14" s="88">
        <v>2</v>
      </c>
    </row>
    <row r="15" spans="1:4" x14ac:dyDescent="0.25">
      <c r="B15" s="97" t="s">
        <v>34</v>
      </c>
      <c r="C15" s="102">
        <f>SUM(C12:C14)</f>
        <v>49834500</v>
      </c>
      <c r="D15" s="103">
        <f>SUM(D12:D14)</f>
        <v>5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49834500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2">
        <f>SUM(C18:C22)</f>
        <v>49834500</v>
      </c>
      <c r="D23" s="104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49834500</v>
      </c>
      <c r="D26" s="91">
        <f>SUM(D27:D54)</f>
        <v>1</v>
      </c>
    </row>
    <row r="27" spans="2:4" outlineLevel="1" x14ac:dyDescent="0.25">
      <c r="B27" s="92" t="s">
        <v>63</v>
      </c>
      <c r="C27" s="87">
        <v>4962000</v>
      </c>
      <c r="D27" s="93">
        <f>IF(($C$61=0),0,(C27/$C$61))</f>
        <v>9.9569575294223875E-2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>
        <v>4591200</v>
      </c>
      <c r="D30" s="93">
        <f t="shared" si="0"/>
        <v>9.2128946813954185E-2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>
        <v>10000000</v>
      </c>
      <c r="D33" s="93">
        <f t="shared" si="0"/>
        <v>0.20066419849702516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30281300</v>
      </c>
      <c r="D43" s="93">
        <f t="shared" si="0"/>
        <v>0.60763727939479673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2">
        <f>C26+C55+C59+C60</f>
        <v>49834500</v>
      </c>
      <c r="D61" s="104">
        <f>D26+D55+D59+D60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2014-04-08T13:44:04Z</cp:lastPrinted>
  <dcterms:created xsi:type="dcterms:W3CDTF">2013-10-29T11:27:30Z</dcterms:created>
  <dcterms:modified xsi:type="dcterms:W3CDTF">2022-02-04T12:06:47Z</dcterms:modified>
</cp:coreProperties>
</file>